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TRABALHOS\TOMADA DE PREÇO\TOMADA DE PREÇO - 011 - 2019 - CONSTRUÇÃO DE QUADRAS\"/>
    </mc:Choice>
  </mc:AlternateContent>
  <bookViews>
    <workbookView xWindow="0" yWindow="0" windowWidth="20490" windowHeight="7155"/>
  </bookViews>
  <sheets>
    <sheet name="Orçamento Sintétic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1" i="1" l="1"/>
  <c r="J81" i="1"/>
  <c r="J82" i="1"/>
  <c r="J67" i="1"/>
  <c r="J68" i="1"/>
  <c r="J69" i="1"/>
  <c r="J70" i="1"/>
  <c r="J66" i="1"/>
  <c r="J46" i="1"/>
  <c r="J47" i="1"/>
  <c r="J44" i="1" s="1"/>
  <c r="J48" i="1"/>
  <c r="J49" i="1"/>
  <c r="J45" i="1"/>
  <c r="J40" i="1"/>
  <c r="J41" i="1"/>
  <c r="J38" i="1" s="1"/>
  <c r="J42" i="1"/>
  <c r="J43" i="1"/>
  <c r="J39" i="1"/>
  <c r="J32" i="1"/>
  <c r="J33" i="1"/>
  <c r="J31" i="1"/>
  <c r="J29" i="1"/>
  <c r="J71" i="1"/>
  <c r="J30" i="1"/>
  <c r="J24" i="1"/>
  <c r="J20" i="1"/>
  <c r="J18" i="1" s="1"/>
  <c r="J19" i="1"/>
  <c r="J14" i="1"/>
  <c r="J65" i="1" l="1"/>
  <c r="J92" i="1"/>
  <c r="J93" i="1" s="1"/>
  <c r="J89" i="1" l="1"/>
  <c r="J88" i="1"/>
  <c r="J87" i="1"/>
  <c r="J85" i="1"/>
  <c r="J84" i="1"/>
  <c r="J80" i="1"/>
  <c r="J79" i="1"/>
  <c r="J78" i="1"/>
  <c r="J76" i="1"/>
  <c r="J75" i="1"/>
  <c r="J74" i="1"/>
  <c r="J73" i="1"/>
  <c r="J72" i="1"/>
  <c r="J64" i="1"/>
  <c r="J63" i="1"/>
  <c r="J62" i="1"/>
  <c r="J59" i="1"/>
  <c r="J58" i="1"/>
  <c r="J56" i="1"/>
  <c r="J55" i="1"/>
  <c r="J53" i="1"/>
  <c r="J51" i="1"/>
  <c r="J37" i="1"/>
  <c r="J36" i="1"/>
  <c r="J28" i="1"/>
  <c r="J27" i="1"/>
  <c r="J25" i="1"/>
  <c r="J23" i="1"/>
  <c r="J22" i="1"/>
  <c r="J21" i="1"/>
  <c r="J17" i="1"/>
  <c r="J16" i="1"/>
  <c r="J13" i="1"/>
  <c r="J12" i="1" s="1"/>
  <c r="J11" i="1"/>
  <c r="J10" i="1"/>
  <c r="J9" i="1"/>
  <c r="J8" i="1"/>
  <c r="J7" i="1"/>
  <c r="J6" i="1" l="1"/>
  <c r="A1" i="1" l="1"/>
</calcChain>
</file>

<file path=xl/sharedStrings.xml><?xml version="1.0" encoding="utf-8"?>
<sst xmlns="http://schemas.openxmlformats.org/spreadsheetml/2006/main" count="438" uniqueCount="216">
  <si>
    <t>Obra</t>
  </si>
  <si>
    <t>Bancos</t>
  </si>
  <si>
    <t>B.D.I.</t>
  </si>
  <si>
    <t>Encargos Sociais</t>
  </si>
  <si>
    <t xml:space="preserve">Quadra com parte eletrica </t>
  </si>
  <si>
    <t xml:space="preserve">SINAPI - 07/2019 - Bahia
ORSE - 06/2019 - Sergipe
</t>
  </si>
  <si>
    <t>Não Desonerado: embutido nos preços unitário dos insumos de mão de obra, de acordo com as bases.</t>
  </si>
  <si>
    <t>Item</t>
  </si>
  <si>
    <t>Código</t>
  </si>
  <si>
    <t>Banco</t>
  </si>
  <si>
    <t>Descrição</t>
  </si>
  <si>
    <t>Tipo</t>
  </si>
  <si>
    <t>Und</t>
  </si>
  <si>
    <t>Quant.</t>
  </si>
  <si>
    <t>Valor Unit</t>
  </si>
  <si>
    <t>Valor Unit com BDI</t>
  </si>
  <si>
    <t>Total</t>
  </si>
  <si>
    <t xml:space="preserve"> 1.1 </t>
  </si>
  <si>
    <t>SEVIÇOS PRELIMINARES</t>
  </si>
  <si>
    <t xml:space="preserve"> 1.1.1 </t>
  </si>
  <si>
    <t xml:space="preserve"> 74209/001 </t>
  </si>
  <si>
    <t>SINAPI</t>
  </si>
  <si>
    <t>PLACA DE OBRA EM CHAPA DE ACO GALVANIZADO</t>
  </si>
  <si>
    <t>CANT - CANTEIRO DE OBRAS</t>
  </si>
  <si>
    <t>m²</t>
  </si>
  <si>
    <t xml:space="preserve"> 1.1.2 </t>
  </si>
  <si>
    <t xml:space="preserve"> 41598 </t>
  </si>
  <si>
    <t>ENTRADA PROVISORIA DE ENERGIA ELETRICA AEREA TRIFASICA 40A EM POSTE MADEIRA</t>
  </si>
  <si>
    <t>INEL - INSTALAÇÃO ELÉTRICA/ELETRIFICAÇÃO E ILUMINAÇÃO EXTERNA</t>
  </si>
  <si>
    <t>UN</t>
  </si>
  <si>
    <t xml:space="preserve"> 1.1.4 </t>
  </si>
  <si>
    <t xml:space="preserve"> 95676 </t>
  </si>
  <si>
    <t>CAIXA EM CONCRETO PRÉ-MOLDADO PARA ABRIGO DE HIDRÔMETRO COM DN 20 (½)  FORNECIMENTO E INSTALAÇÃO. AF_11/2016</t>
  </si>
  <si>
    <t>INHI - INSTALAÇÕES HIDROS SANITÁRIAS</t>
  </si>
  <si>
    <t xml:space="preserve"> 1.1.5 </t>
  </si>
  <si>
    <t xml:space="preserve"> 95673 </t>
  </si>
  <si>
    <t>HIDRÔMETRO DN 20 (½), 1,5 M³/H  FORNECIMENTO E INSTALAÇÃO. AF_11/2016</t>
  </si>
  <si>
    <t xml:space="preserve"> 1.1.6 </t>
  </si>
  <si>
    <t xml:space="preserve"> 73822/002 </t>
  </si>
  <si>
    <t>LIMPEZA MECANIZADA DE TERRENO COM REMOCAO DE CAMADA VEGETAL, UTILIZANDO MOTONIVELADORA</t>
  </si>
  <si>
    <t>SERP - SERVIÇOS PRELIMINARES</t>
  </si>
  <si>
    <t xml:space="preserve"> 1.2 </t>
  </si>
  <si>
    <t>MOVIMENTO DE TERRA</t>
  </si>
  <si>
    <t xml:space="preserve"> 1.2.1 </t>
  </si>
  <si>
    <t xml:space="preserve"> 74151/001 </t>
  </si>
  <si>
    <t>ESCAVACAO E CARGA MATERIAL 1A CATEGORIA, UTILIZANDO TRATOR DE ESTEIRAS DE 110 A 160HP COM LAMINA, PESO OPERACIONAL * 13T  E PA CARREGADEIRA COM 170 HP.</t>
  </si>
  <si>
    <t>MOVT - MOVIMENTO DE TERRA</t>
  </si>
  <si>
    <t>m³</t>
  </si>
  <si>
    <t xml:space="preserve"> 1.2.2 </t>
  </si>
  <si>
    <t xml:space="preserve"> 71 </t>
  </si>
  <si>
    <t>ORSE</t>
  </si>
  <si>
    <t>Aterro manual de áreas, sem aquisição de material, com espalhamento e compactação</t>
  </si>
  <si>
    <t>Aterros / Reaterros / Compactações</t>
  </si>
  <si>
    <t xml:space="preserve"> 1.3.1 </t>
  </si>
  <si>
    <t>M</t>
  </si>
  <si>
    <t xml:space="preserve"> 1.4 </t>
  </si>
  <si>
    <t>DRENAGEM</t>
  </si>
  <si>
    <t xml:space="preserve"> 1.4.1 </t>
  </si>
  <si>
    <t xml:space="preserve"> 89713 </t>
  </si>
  <si>
    <t>TUBO PVC, SERIE NORMAL, ESGOTO PREDIAL, DN 75 MM, FORNECIDO E INSTALADO EM RAMAL DE DESCARGA OU RAMAL DE ESGOTO SANITÁRIO. AF_12/2014</t>
  </si>
  <si>
    <t xml:space="preserve"> 89710 </t>
  </si>
  <si>
    <t>RALO SECO, PVC, DN 100 X 40 MM, JUNTA SOLDÁVEL, FORNECIDO E INSTALADO EM RAMAL DE DESCARGA OU EM RAMAL DE ESGOTO SANITÁRIO. AF_12/2014</t>
  </si>
  <si>
    <t>PAVIMENTAÇÃO</t>
  </si>
  <si>
    <t xml:space="preserve"> 1.5.1 </t>
  </si>
  <si>
    <t xml:space="preserve"> 141 </t>
  </si>
  <si>
    <t>Ao CA - 60  4,2 a 9,5mm, inclusive corte, dobragem, montagem e colocacao de ferragens nas formas, para superestruturas e fundaes - R1</t>
  </si>
  <si>
    <t>Armaduras Convencionais</t>
  </si>
  <si>
    <t>kg</t>
  </si>
  <si>
    <t xml:space="preserve"> 139 </t>
  </si>
  <si>
    <t>Ao CA - 25  6,3 a 12,5mm, inclusive corte, dobragem, montagem e colocacao de ferragens nas formas, para superestruturas e fundaes - R1</t>
  </si>
  <si>
    <t xml:space="preserve"> 94963 </t>
  </si>
  <si>
    <t>CONCRETO FCK = 15MPA, TRAÇO 1:3,4:3,5 (CIMENTO/ AREIA MÉDIA/ BRITA 1)  - PREPARO MECÂNICO COM BETONEIRA 400 L. AF_07/2016</t>
  </si>
  <si>
    <t>FUES - FUNDAÇÕES E ESTRUTURAS</t>
  </si>
  <si>
    <t xml:space="preserve"> 92873 </t>
  </si>
  <si>
    <t>LANÇAMENTO COM USO DE BALDES, ADENSAMENTO E ACABAMENTO DE CONCRETO EM ESTRUTURAS. AF_12/2015</t>
  </si>
  <si>
    <t xml:space="preserve"> 94116 </t>
  </si>
  <si>
    <t>LASTRO COM PREPARO DE FUNDO, LARGURA MAIOR OU IGUAL A 1,5 M, COM CAMADA DE BRITA, LANÇAMENTO MECANIZADO, EM LOCAL COM NÍVEL BAIXO DE INTERFERÊNCIA. AF_06/2016</t>
  </si>
  <si>
    <t xml:space="preserve"> 74079/001 </t>
  </si>
  <si>
    <t>PISO CIMENTADO TRACO 1:4 (CIMENTO E AREIA) COM ACABAMENTO LISO  ESPESSURA 2,0CM COM JUNTAS PLASTICAS DE DILATACAO E PREPARO MANUAL DA ARGAMASSA</t>
  </si>
  <si>
    <t>PISO - PISOS</t>
  </si>
  <si>
    <t xml:space="preserve"> 94990 </t>
  </si>
  <si>
    <t>EXECUÇÃO DE PASSEIO (CALÇADA) OU PISO DE CONCRETO COM CONCRETO MOLDADO IN LOCO, FEITO EM OBRA, ACABAMENTO CONVENCIONAL, NÃO ARMADO. AF_07/2016</t>
  </si>
  <si>
    <t>PINTURA</t>
  </si>
  <si>
    <t xml:space="preserve"> 1.6.1 </t>
  </si>
  <si>
    <t xml:space="preserve"> 41595 </t>
  </si>
  <si>
    <t>PINTURA ACRILICA DE FAIXAS DE DEMARCACAO EM QUADRA POLIESPORTIVA, 5 CM DE LARGURA</t>
  </si>
  <si>
    <t>PINT - PINTURAS</t>
  </si>
  <si>
    <t xml:space="preserve"> 79500/002 </t>
  </si>
  <si>
    <t>PINTURA ACRILICA EM PISO CIMENTADO, TRES DEMAOS</t>
  </si>
  <si>
    <t>EQUIPAMENTOS</t>
  </si>
  <si>
    <t xml:space="preserve"> 2446 </t>
  </si>
  <si>
    <t>Urbanização de Parques e Praças</t>
  </si>
  <si>
    <t>un</t>
  </si>
  <si>
    <t xml:space="preserve"> 10069 </t>
  </si>
  <si>
    <t>Traves oficial para futebol de salão 3x2m em aço galv.3", com requadro e redes de polietileno fio 4mm (conjunto p/futsal)</t>
  </si>
  <si>
    <t>par</t>
  </si>
  <si>
    <t xml:space="preserve"> 1877 </t>
  </si>
  <si>
    <t>Poste oficial para volei em aço galvanizado d=3", c/esticador e catraca (cod.3008)</t>
  </si>
  <si>
    <t>Material</t>
  </si>
  <si>
    <t xml:space="preserve"> 1932 </t>
  </si>
  <si>
    <t>Rede volei em nylon, profissional, lona em pvc, c/medidor altura (cod.2006p)</t>
  </si>
  <si>
    <t xml:space="preserve"> 2 </t>
  </si>
  <si>
    <t>ALAMBRADO</t>
  </si>
  <si>
    <t xml:space="preserve"> 2.1 </t>
  </si>
  <si>
    <t xml:space="preserve"> 2.1.1 </t>
  </si>
  <si>
    <t xml:space="preserve"> 93358 </t>
  </si>
  <si>
    <t>ESCAVAÇÃO MANUAL DE VALA COM PROFUNDIDADE MENOR OU IGUAL A 1,30 M. AF_03/2016</t>
  </si>
  <si>
    <t xml:space="preserve"> 2.1.2 </t>
  </si>
  <si>
    <t xml:space="preserve"> 96995 </t>
  </si>
  <si>
    <t>REATERRO MANUAL APILOADO COM SOQUETE. AF_10/2017</t>
  </si>
  <si>
    <t xml:space="preserve"> 2.2 </t>
  </si>
  <si>
    <t>INFRA-ESTRUTURA</t>
  </si>
  <si>
    <t xml:space="preserve"> 2.2.1 </t>
  </si>
  <si>
    <t xml:space="preserve"> 114 </t>
  </si>
  <si>
    <t>Forma plana para estruturas, em tábuas de pinho, 05 usos, inclusive escoramento</t>
  </si>
  <si>
    <t>Formas</t>
  </si>
  <si>
    <t xml:space="preserve"> 2.2.2 </t>
  </si>
  <si>
    <t xml:space="preserve"> 2.2.3 </t>
  </si>
  <si>
    <t xml:space="preserve"> 2.2.4 </t>
  </si>
  <si>
    <t xml:space="preserve"> 74157/004 </t>
  </si>
  <si>
    <t>LANCAMENTO/APLICACAO MANUAL DE CONCRETO EM FUNDACOES</t>
  </si>
  <si>
    <t xml:space="preserve"> 2.2.5 </t>
  </si>
  <si>
    <t xml:space="preserve"> 2.3 </t>
  </si>
  <si>
    <t>SUPRA-ESTRTURA</t>
  </si>
  <si>
    <t xml:space="preserve"> 2.3.1 </t>
  </si>
  <si>
    <t xml:space="preserve"> 2.3.2 </t>
  </si>
  <si>
    <t xml:space="preserve"> 2.3.3 </t>
  </si>
  <si>
    <t xml:space="preserve"> 2.3.4 </t>
  </si>
  <si>
    <t xml:space="preserve"> 2.3.5 </t>
  </si>
  <si>
    <t xml:space="preserve"> 2.4 </t>
  </si>
  <si>
    <t>PAREDES E PAINEIS</t>
  </si>
  <si>
    <t xml:space="preserve"> 2.4.1 </t>
  </si>
  <si>
    <t xml:space="preserve"> 87471 </t>
  </si>
  <si>
    <t>ALVENARIA DE VEDAÇÃO DE BLOCOS CERÂMICOS FURADOS NA VERTICAL DE 9X19X39CM (ESPESSURA 9CM) DE PAREDES COM ÁREA LÍQUIDA MENOR QUE 6M² SEM VÃOS E ARGAMASSA DE ASSENTAMENTO COM PREPARO EM BETONEIRA. AF_06/2014</t>
  </si>
  <si>
    <t>PARE - PAREDES/PAINEIS</t>
  </si>
  <si>
    <t xml:space="preserve"> 2.5 </t>
  </si>
  <si>
    <t xml:space="preserve"> 2.5.1 </t>
  </si>
  <si>
    <t xml:space="preserve"> 74244/001 </t>
  </si>
  <si>
    <t>ALAMBRADO PARA QUADRA POLIESPORTIVA, ESTRUTURADO POR TUBOS DE ACO GALVANIZADO, COM COSTURA, DIN 2440, DIAMETRO 2", COM TELA DE ARAME GALVANIZADO, FIO 14 BWG E MALHA QUADRADA 5X5CM</t>
  </si>
  <si>
    <t>URBA - URBANIZAÇÃO</t>
  </si>
  <si>
    <t xml:space="preserve"> 2.6 </t>
  </si>
  <si>
    <t>REVESTIMENTO</t>
  </si>
  <si>
    <t xml:space="preserve"> 2.6.1 </t>
  </si>
  <si>
    <t xml:space="preserve"> 87879 </t>
  </si>
  <si>
    <t>CHAPISCO APLICADO EM ALVENARIAS E ESTRUTURAS DE CONCRETO INTERNAS, COM COLHER DE PEDREIRO.  ARGAMASSA TRAÇO 1:3 COM PREPARO EM BETONEIRA 400L. AF_06/2014</t>
  </si>
  <si>
    <t>REVE - REVESTIMENTO E TRATAMENTO DE SUPERFÍCIES</t>
  </si>
  <si>
    <t xml:space="preserve"> 2.6.2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</si>
  <si>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</si>
  <si>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</si>
  <si>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2.7 </t>
  </si>
  <si>
    <t xml:space="preserve"> 2.7.1 </t>
  </si>
  <si>
    <t xml:space="preserve"> 95626 </t>
  </si>
  <si>
    <t>APLICAÇÃO MANUAL DE TINTA LÁTEX ACRÍLICA EM PAREDE EXTERNAS DE CASAS, DUAS DEMÃOS. AF_11/2016</t>
  </si>
  <si>
    <t xml:space="preserve"> 2.7.2 </t>
  </si>
  <si>
    <t xml:space="preserve"> 73924/003 </t>
  </si>
  <si>
    <t>PINTURA ESMALTE FOSCO, DUAS DEMAOS, SOBRE SUPERFICIE METALICA</t>
  </si>
  <si>
    <t xml:space="preserve"> 3 </t>
  </si>
  <si>
    <t>ARQUIBANCADA</t>
  </si>
  <si>
    <t xml:space="preserve"> 3.1 </t>
  </si>
  <si>
    <t xml:space="preserve"> 3.1.1 </t>
  </si>
  <si>
    <t xml:space="preserve"> 3.1.2 </t>
  </si>
  <si>
    <t xml:space="preserve"> 3.1.3 </t>
  </si>
  <si>
    <t xml:space="preserve"> 3.2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</si>
  <si>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</si>
  <si>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</si>
  <si>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</si>
  <si>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</si>
  <si>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</si>
  <si>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3.3 </t>
  </si>
  <si>
    <t>SUPRA-ESTRUTURA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</si>
  <si>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</si>
  <si>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</si>
  <si>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</si>
  <si>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</si>
  <si>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</si>
  <si>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3.4 </t>
  </si>
  <si>
    <t xml:space="preserve"> 3.4.1 </t>
  </si>
  <si>
    <t xml:space="preserve"> 72131 </t>
  </si>
  <si>
    <t>ALVENARIA EM TIJOLO CERAMICO MACICO 5X10X20CM 1 VEZ (ESPESSURA 20CM), ASSENTADO COM ARGAMASSA TRACO 1:2:8 (CIMENTO, CAL E AREIA)</t>
  </si>
  <si>
    <t xml:space="preserve"> 3.4.2 </t>
  </si>
  <si>
    <t xml:space="preserve"> 72132 </t>
  </si>
  <si>
    <t>ALVENARIA EM TIJOLO CERAMICO MACICO 5X10X20CM 1/2 VEZ (ESPESSURA 10CM), ASSENTADO COM ARGAMASSA TRACO 1:2:8 (CIMENTO, CAL E AREIA)</t>
  </si>
  <si>
    <t xml:space="preserve"> 3.4.3 </t>
  </si>
  <si>
    <t xml:space="preserve"> 3.5 </t>
  </si>
  <si>
    <t>GRADIL</t>
  </si>
  <si>
    <t xml:space="preserve"> 3.5.1 </t>
  </si>
  <si>
    <t xml:space="preserve"> 84862 </t>
  </si>
  <si>
    <t>GUARDA-CORPO COM CORRIMAO EM TUBO DE ACO GALVANIZADO 1 1/2"</t>
  </si>
  <si>
    <t>ESQV - ESQUADRIAS/FERRAGENS/VIDROS</t>
  </si>
  <si>
    <t xml:space="preserve"> 3.6 </t>
  </si>
  <si>
    <t xml:space="preserve"> 3.6.1 </t>
  </si>
  <si>
    <t xml:space="preserve"> 3.6.2 </t>
  </si>
  <si>
    <t xml:space="preserve"> 3.7 </t>
  </si>
  <si>
    <t xml:space="preserve"> 3.7.1 </t>
  </si>
  <si>
    <t xml:space="preserve"> 3.7.2 </t>
  </si>
  <si>
    <t xml:space="preserve"> 3.7.3 </t>
  </si>
  <si>
    <t>Total sem BDI</t>
  </si>
  <si>
    <t>Total Geral</t>
  </si>
  <si>
    <t>_______________________________________________________________
Prefeitura Municipal de Bom Jesus da Lapa
Sócio/CEO/Proprietário</t>
  </si>
  <si>
    <t xml:space="preserve">Planilha Orçamentária </t>
  </si>
  <si>
    <t>Total doBDI</t>
  </si>
  <si>
    <t xml:space="preserve"> 1.3</t>
  </si>
  <si>
    <t xml:space="preserve"> 1.3.2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</si>
  <si>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</si>
  <si>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</si>
  <si>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</si>
  <si>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</si>
  <si>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</si>
  <si>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</si>
  <si>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1.5</t>
  </si>
  <si>
    <t xml:space="preserve"> 1.5.2</t>
  </si>
  <si>
    <t xml:space="preserve"> 1.6</t>
  </si>
  <si>
    <t xml:space="preserve"> 1.6.2</t>
  </si>
  <si>
    <t xml:space="preserve"> 1.6.3</t>
  </si>
  <si>
    <t xml:space="preserve"> 1.6.4</t>
  </si>
  <si>
    <t>Estrutura  metalica fixa tabela em arco e cesta para basquete, padrao oficial em tubo de aco galvanizado 5''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</si>
</sst>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8"/>
      <name val="Arial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7" fillId="19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4" fontId="7" fillId="9" borderId="1" xfId="0" applyNumberFormat="1" applyFont="1" applyFill="1" applyBorder="1" applyAlignment="1">
      <alignment horizontal="right" vertical="top" wrapText="1"/>
    </xf>
    <xf numFmtId="0" fontId="8" fillId="10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right" vertical="top" wrapText="1"/>
    </xf>
    <xf numFmtId="0" fontId="9" fillId="11" borderId="1" xfId="0" applyFont="1" applyFill="1" applyBorder="1" applyAlignment="1">
      <alignment horizontal="center" vertical="top" wrapText="1"/>
    </xf>
    <xf numFmtId="4" fontId="11" fillId="13" borderId="1" xfId="0" applyNumberFormat="1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left" vertical="top" wrapText="1"/>
    </xf>
    <xf numFmtId="0" fontId="14" fillId="16" borderId="1" xfId="0" applyFont="1" applyFill="1" applyBorder="1" applyAlignment="1">
      <alignment horizontal="right" vertical="top" wrapText="1"/>
    </xf>
    <xf numFmtId="0" fontId="13" fillId="15" borderId="1" xfId="0" applyFont="1" applyFill="1" applyBorder="1" applyAlignment="1">
      <alignment horizontal="center" vertical="top" wrapText="1"/>
    </xf>
    <xf numFmtId="4" fontId="15" fillId="17" borderId="1" xfId="0" applyNumberFormat="1" applyFont="1" applyFill="1" applyBorder="1" applyAlignment="1">
      <alignment horizontal="right" vertical="top" wrapText="1"/>
    </xf>
    <xf numFmtId="0" fontId="20" fillId="22" borderId="1" xfId="0" applyFont="1" applyFill="1" applyBorder="1" applyAlignment="1">
      <alignment horizontal="center" vertical="top" wrapText="1"/>
    </xf>
    <xf numFmtId="0" fontId="19" fillId="21" borderId="1" xfId="0" applyFont="1" applyFill="1" applyBorder="1" applyAlignment="1">
      <alignment horizontal="left" vertical="top" wrapText="1"/>
    </xf>
    <xf numFmtId="0" fontId="18" fillId="20" borderId="1" xfId="0" applyFont="1" applyFill="1" applyBorder="1" applyAlignment="1">
      <alignment horizontal="right" vertical="top" wrapText="1"/>
    </xf>
    <xf numFmtId="0" fontId="16" fillId="18" borderId="1" xfId="0" applyFont="1" applyFill="1" applyBorder="1" applyAlignment="1">
      <alignment horizontal="left" vertical="top" wrapText="1"/>
    </xf>
    <xf numFmtId="164" fontId="18" fillId="20" borderId="1" xfId="1" applyFont="1" applyFill="1" applyBorder="1" applyAlignment="1">
      <alignment horizontal="right" vertical="top" wrapText="1"/>
    </xf>
    <xf numFmtId="164" fontId="18" fillId="20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6" fillId="18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20" fillId="22" borderId="0" xfId="0" applyFont="1" applyFill="1" applyAlignment="1">
      <alignment horizontal="center" vertical="top" wrapText="1"/>
    </xf>
    <xf numFmtId="0" fontId="0" fillId="0" borderId="0" xfId="0"/>
    <xf numFmtId="0" fontId="18" fillId="20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showOutlineSymbols="0" showWhiteSpace="0" workbookViewId="0">
      <selection activeCell="E2" sqref="E2"/>
    </sheetView>
  </sheetViews>
  <sheetFormatPr defaultRowHeight="14.25" x14ac:dyDescent="0.2"/>
  <cols>
    <col min="1" max="1" width="6" customWidth="1"/>
    <col min="2" max="2" width="10" bestFit="1" customWidth="1"/>
    <col min="3" max="3" width="6.75" customWidth="1"/>
    <col min="4" max="4" width="60" bestFit="1" customWidth="1"/>
    <col min="5" max="5" width="30" bestFit="1" customWidth="1"/>
    <col min="6" max="6" width="5" bestFit="1" customWidth="1"/>
    <col min="7" max="9" width="10" bestFit="1" customWidth="1"/>
    <col min="10" max="10" width="13.75" bestFit="1" customWidth="1"/>
  </cols>
  <sheetData>
    <row r="1" spans="1:10" ht="15" x14ac:dyDescent="0.2">
      <c r="A1" s="1">
        <f ca="1">1:35</f>
        <v>0</v>
      </c>
      <c r="B1" s="1"/>
      <c r="C1" s="1"/>
      <c r="D1" s="1" t="s">
        <v>0</v>
      </c>
      <c r="E1" s="1" t="s">
        <v>1</v>
      </c>
      <c r="F1" s="21" t="s">
        <v>2</v>
      </c>
      <c r="G1" s="21"/>
      <c r="H1" s="21"/>
      <c r="I1" s="21" t="s">
        <v>3</v>
      </c>
      <c r="J1" s="21"/>
    </row>
    <row r="2" spans="1:10" ht="80.099999999999994" customHeight="1" x14ac:dyDescent="0.2">
      <c r="A2" s="2"/>
      <c r="B2" s="2"/>
      <c r="C2" s="2"/>
      <c r="D2" s="2" t="s">
        <v>4</v>
      </c>
      <c r="E2" s="2" t="s">
        <v>5</v>
      </c>
      <c r="F2" s="22">
        <v>27.7</v>
      </c>
      <c r="G2" s="22"/>
      <c r="H2" s="22"/>
      <c r="I2" s="22" t="s">
        <v>6</v>
      </c>
      <c r="J2" s="22"/>
    </row>
    <row r="3" spans="1:10" ht="15" x14ac:dyDescent="0.25">
      <c r="A3" s="23" t="s">
        <v>199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 customHeight="1" x14ac:dyDescent="0.2">
      <c r="A4" s="31" t="s">
        <v>7</v>
      </c>
      <c r="B4" s="28" t="s">
        <v>8</v>
      </c>
      <c r="C4" s="31" t="s">
        <v>9</v>
      </c>
      <c r="D4" s="31" t="s">
        <v>10</v>
      </c>
      <c r="E4" s="31" t="s">
        <v>11</v>
      </c>
      <c r="F4" s="29" t="s">
        <v>12</v>
      </c>
      <c r="G4" s="28" t="s">
        <v>13</v>
      </c>
      <c r="H4" s="28" t="s">
        <v>14</v>
      </c>
      <c r="I4" s="30" t="s">
        <v>15</v>
      </c>
      <c r="J4" s="28" t="s">
        <v>16</v>
      </c>
    </row>
    <row r="5" spans="1:10" ht="1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24" customHeight="1" x14ac:dyDescent="0.2">
      <c r="A6" s="4" t="s">
        <v>17</v>
      </c>
      <c r="B6" s="4"/>
      <c r="C6" s="4"/>
      <c r="D6" s="4" t="s">
        <v>18</v>
      </c>
      <c r="E6" s="4"/>
      <c r="F6" s="4"/>
      <c r="G6" s="5"/>
      <c r="H6" s="4"/>
      <c r="I6" s="4"/>
      <c r="J6" s="6">
        <f>SUM(J7:J11)</f>
        <v>2801.86</v>
      </c>
    </row>
    <row r="7" spans="1:10" ht="24" customHeight="1" x14ac:dyDescent="0.2">
      <c r="A7" s="7" t="s">
        <v>19</v>
      </c>
      <c r="B7" s="8" t="s">
        <v>20</v>
      </c>
      <c r="C7" s="7" t="s">
        <v>21</v>
      </c>
      <c r="D7" s="7" t="s">
        <v>22</v>
      </c>
      <c r="E7" s="7" t="s">
        <v>23</v>
      </c>
      <c r="F7" s="9" t="s">
        <v>24</v>
      </c>
      <c r="G7" s="8">
        <v>2.5</v>
      </c>
      <c r="H7" s="10">
        <v>281.33999999999997</v>
      </c>
      <c r="I7" s="10">
        <v>281.33999999999997</v>
      </c>
      <c r="J7" s="10">
        <f>703.35</f>
        <v>703.35</v>
      </c>
    </row>
    <row r="8" spans="1:10" ht="38.25" x14ac:dyDescent="0.2">
      <c r="A8" s="7" t="s">
        <v>25</v>
      </c>
      <c r="B8" s="8" t="s">
        <v>26</v>
      </c>
      <c r="C8" s="7" t="s">
        <v>21</v>
      </c>
      <c r="D8" s="7" t="s">
        <v>27</v>
      </c>
      <c r="E8" s="7" t="s">
        <v>28</v>
      </c>
      <c r="F8" s="9" t="s">
        <v>29</v>
      </c>
      <c r="G8" s="8">
        <v>1</v>
      </c>
      <c r="H8" s="10">
        <v>1419.59</v>
      </c>
      <c r="I8" s="10">
        <v>1419.59</v>
      </c>
      <c r="J8" s="10">
        <f>1419.59</f>
        <v>1419.59</v>
      </c>
    </row>
    <row r="9" spans="1:10" ht="36" customHeight="1" x14ac:dyDescent="0.2">
      <c r="A9" s="7" t="s">
        <v>30</v>
      </c>
      <c r="B9" s="8" t="s">
        <v>31</v>
      </c>
      <c r="C9" s="7" t="s">
        <v>21</v>
      </c>
      <c r="D9" s="7" t="s">
        <v>32</v>
      </c>
      <c r="E9" s="7" t="s">
        <v>33</v>
      </c>
      <c r="F9" s="9" t="s">
        <v>29</v>
      </c>
      <c r="G9" s="8">
        <v>1</v>
      </c>
      <c r="H9" s="10">
        <v>118.3</v>
      </c>
      <c r="I9" s="10">
        <v>118.3</v>
      </c>
      <c r="J9" s="10">
        <f>118.3</f>
        <v>118.3</v>
      </c>
    </row>
    <row r="10" spans="1:10" ht="37.9" customHeight="1" x14ac:dyDescent="0.2">
      <c r="A10" s="7" t="s">
        <v>34</v>
      </c>
      <c r="B10" s="8" t="s">
        <v>35</v>
      </c>
      <c r="C10" s="7" t="s">
        <v>21</v>
      </c>
      <c r="D10" s="7" t="s">
        <v>36</v>
      </c>
      <c r="E10" s="7" t="s">
        <v>33</v>
      </c>
      <c r="F10" s="9" t="s">
        <v>29</v>
      </c>
      <c r="G10" s="8">
        <v>1</v>
      </c>
      <c r="H10" s="10">
        <v>128.62</v>
      </c>
      <c r="I10" s="10">
        <v>128.62</v>
      </c>
      <c r="J10" s="10">
        <f>128.62</f>
        <v>128.62</v>
      </c>
    </row>
    <row r="11" spans="1:10" ht="24" customHeight="1" x14ac:dyDescent="0.2">
      <c r="A11" s="7" t="s">
        <v>37</v>
      </c>
      <c r="B11" s="8" t="s">
        <v>38</v>
      </c>
      <c r="C11" s="7" t="s">
        <v>21</v>
      </c>
      <c r="D11" s="7" t="s">
        <v>39</v>
      </c>
      <c r="E11" s="7" t="s">
        <v>40</v>
      </c>
      <c r="F11" s="9" t="s">
        <v>24</v>
      </c>
      <c r="G11" s="8">
        <v>800</v>
      </c>
      <c r="H11" s="10">
        <v>0.54</v>
      </c>
      <c r="I11" s="10">
        <v>0.54</v>
      </c>
      <c r="J11" s="10">
        <f>432</f>
        <v>432</v>
      </c>
    </row>
    <row r="12" spans="1:10" ht="24" customHeight="1" x14ac:dyDescent="0.2">
      <c r="A12" s="4" t="s">
        <v>41</v>
      </c>
      <c r="B12" s="4"/>
      <c r="C12" s="4"/>
      <c r="D12" s="4" t="s">
        <v>42</v>
      </c>
      <c r="E12" s="4"/>
      <c r="F12" s="4"/>
      <c r="G12" s="5"/>
      <c r="H12" s="4"/>
      <c r="I12" s="4"/>
      <c r="J12" s="6">
        <f>SUM(J13:J14)</f>
        <v>1408.26</v>
      </c>
    </row>
    <row r="13" spans="1:10" ht="48" customHeight="1" x14ac:dyDescent="0.2">
      <c r="A13" s="7" t="s">
        <v>43</v>
      </c>
      <c r="B13" s="8" t="s">
        <v>44</v>
      </c>
      <c r="C13" s="7" t="s">
        <v>21</v>
      </c>
      <c r="D13" s="7" t="s">
        <v>45</v>
      </c>
      <c r="E13" s="7" t="s">
        <v>46</v>
      </c>
      <c r="F13" s="9" t="s">
        <v>47</v>
      </c>
      <c r="G13" s="8">
        <v>97.92</v>
      </c>
      <c r="H13" s="10">
        <v>3.22</v>
      </c>
      <c r="I13" s="10">
        <v>3.22</v>
      </c>
      <c r="J13" s="10">
        <f>315.3</f>
        <v>315.3</v>
      </c>
    </row>
    <row r="14" spans="1:10" ht="24" customHeight="1" x14ac:dyDescent="0.2">
      <c r="A14" s="7" t="s">
        <v>48</v>
      </c>
      <c r="B14" s="8" t="s">
        <v>49</v>
      </c>
      <c r="C14" s="7" t="s">
        <v>50</v>
      </c>
      <c r="D14" s="7" t="s">
        <v>51</v>
      </c>
      <c r="E14" s="7" t="s">
        <v>52</v>
      </c>
      <c r="F14" s="9" t="s">
        <v>47</v>
      </c>
      <c r="G14" s="8">
        <v>28.8</v>
      </c>
      <c r="H14" s="10">
        <v>37.950000000000003</v>
      </c>
      <c r="I14" s="10">
        <v>38.1</v>
      </c>
      <c r="J14" s="10">
        <f>G14*H14</f>
        <v>1092.96</v>
      </c>
    </row>
    <row r="15" spans="1:10" ht="24" customHeight="1" x14ac:dyDescent="0.2">
      <c r="A15" s="4" t="s">
        <v>201</v>
      </c>
      <c r="B15" s="4"/>
      <c r="C15" s="4"/>
      <c r="D15" s="4" t="s">
        <v>56</v>
      </c>
      <c r="E15" s="4"/>
      <c r="F15" s="4"/>
      <c r="G15" s="5"/>
      <c r="H15" s="4"/>
      <c r="I15" s="4"/>
      <c r="J15" s="6">
        <v>631.15</v>
      </c>
    </row>
    <row r="16" spans="1:10" ht="36" customHeight="1" x14ac:dyDescent="0.2">
      <c r="A16" s="7" t="s">
        <v>53</v>
      </c>
      <c r="B16" s="8" t="s">
        <v>58</v>
      </c>
      <c r="C16" s="7" t="s">
        <v>21</v>
      </c>
      <c r="D16" s="7" t="s">
        <v>59</v>
      </c>
      <c r="E16" s="7" t="s">
        <v>33</v>
      </c>
      <c r="F16" s="9" t="s">
        <v>54</v>
      </c>
      <c r="G16" s="8">
        <v>17.399999999999999</v>
      </c>
      <c r="H16" s="10">
        <v>33.270000000000003</v>
      </c>
      <c r="I16" s="10">
        <v>33.270000000000003</v>
      </c>
      <c r="J16" s="10">
        <f>578.89</f>
        <v>578.89</v>
      </c>
    </row>
    <row r="17" spans="1:10" ht="36" customHeight="1" x14ac:dyDescent="0.2">
      <c r="A17" s="7" t="s">
        <v>202</v>
      </c>
      <c r="B17" s="8" t="s">
        <v>60</v>
      </c>
      <c r="C17" s="7" t="s">
        <v>21</v>
      </c>
      <c r="D17" s="7" t="s">
        <v>61</v>
      </c>
      <c r="E17" s="7" t="s">
        <v>33</v>
      </c>
      <c r="F17" s="9" t="s">
        <v>29</v>
      </c>
      <c r="G17" s="8">
        <v>6</v>
      </c>
      <c r="H17" s="10">
        <v>8.7100000000000009</v>
      </c>
      <c r="I17" s="10">
        <v>8.7100000000000009</v>
      </c>
      <c r="J17" s="10">
        <f>52.26</f>
        <v>52.26</v>
      </c>
    </row>
    <row r="18" spans="1:10" ht="24" customHeight="1" x14ac:dyDescent="0.2">
      <c r="A18" s="4" t="s">
        <v>55</v>
      </c>
      <c r="B18" s="4"/>
      <c r="C18" s="4"/>
      <c r="D18" s="4" t="s">
        <v>62</v>
      </c>
      <c r="E18" s="4"/>
      <c r="F18" s="4"/>
      <c r="G18" s="5"/>
      <c r="H18" s="4"/>
      <c r="I18" s="4"/>
      <c r="J18" s="6">
        <f>SUM(J19:J25)</f>
        <v>84909.02399999999</v>
      </c>
    </row>
    <row r="19" spans="1:10" ht="36" customHeight="1" x14ac:dyDescent="0.2">
      <c r="A19" s="7" t="s">
        <v>57</v>
      </c>
      <c r="B19" s="8" t="s">
        <v>64</v>
      </c>
      <c r="C19" s="7" t="s">
        <v>50</v>
      </c>
      <c r="D19" s="7" t="s">
        <v>65</v>
      </c>
      <c r="E19" s="7" t="s">
        <v>66</v>
      </c>
      <c r="F19" s="9" t="s">
        <v>67</v>
      </c>
      <c r="G19" s="8">
        <v>1095.1199999999999</v>
      </c>
      <c r="H19" s="10">
        <v>7.5</v>
      </c>
      <c r="I19" s="10">
        <v>7.5</v>
      </c>
      <c r="J19" s="10">
        <f>G19*H19</f>
        <v>8213.4</v>
      </c>
    </row>
    <row r="20" spans="1:10" ht="36" customHeight="1" x14ac:dyDescent="0.2">
      <c r="A20" s="7" t="s">
        <v>203</v>
      </c>
      <c r="B20" s="8" t="s">
        <v>68</v>
      </c>
      <c r="C20" s="7" t="s">
        <v>50</v>
      </c>
      <c r="D20" s="7" t="s">
        <v>69</v>
      </c>
      <c r="E20" s="7" t="s">
        <v>66</v>
      </c>
      <c r="F20" s="9" t="s">
        <v>67</v>
      </c>
      <c r="G20" s="8">
        <v>546.04999999999995</v>
      </c>
      <c r="H20" s="10">
        <v>7.28</v>
      </c>
      <c r="I20" s="10">
        <v>7.28</v>
      </c>
      <c r="J20" s="10">
        <f>G20*H20</f>
        <v>3975.2439999999997</v>
      </c>
    </row>
    <row r="21" spans="1:10" ht="36" customHeight="1" x14ac:dyDescent="0.2">
      <c r="A21" s="7" t="s">
        <v>204</v>
      </c>
      <c r="B21" s="8" t="s">
        <v>70</v>
      </c>
      <c r="C21" s="7" t="s">
        <v>21</v>
      </c>
      <c r="D21" s="7" t="s">
        <v>71</v>
      </c>
      <c r="E21" s="7" t="s">
        <v>72</v>
      </c>
      <c r="F21" s="9" t="s">
        <v>47</v>
      </c>
      <c r="G21" s="8">
        <v>40.32</v>
      </c>
      <c r="H21" s="10">
        <v>308.85000000000002</v>
      </c>
      <c r="I21" s="10">
        <v>308.85000000000002</v>
      </c>
      <c r="J21" s="10">
        <f>12452.83</f>
        <v>12452.83</v>
      </c>
    </row>
    <row r="22" spans="1:10" ht="24" customHeight="1" x14ac:dyDescent="0.2">
      <c r="A22" s="7" t="s">
        <v>205</v>
      </c>
      <c r="B22" s="8" t="s">
        <v>73</v>
      </c>
      <c r="C22" s="7" t="s">
        <v>21</v>
      </c>
      <c r="D22" s="7" t="s">
        <v>74</v>
      </c>
      <c r="E22" s="7" t="s">
        <v>72</v>
      </c>
      <c r="F22" s="9" t="s">
        <v>47</v>
      </c>
      <c r="G22" s="8">
        <v>40.32</v>
      </c>
      <c r="H22" s="10">
        <v>175.55</v>
      </c>
      <c r="I22" s="10">
        <v>175.55</v>
      </c>
      <c r="J22" s="10">
        <f>7078.17</f>
        <v>7078.17</v>
      </c>
    </row>
    <row r="23" spans="1:10" ht="48" customHeight="1" x14ac:dyDescent="0.2">
      <c r="A23" s="7" t="s">
        <v>206</v>
      </c>
      <c r="B23" s="8" t="s">
        <v>75</v>
      </c>
      <c r="C23" s="7" t="s">
        <v>21</v>
      </c>
      <c r="D23" s="7" t="s">
        <v>76</v>
      </c>
      <c r="E23" s="7" t="s">
        <v>46</v>
      </c>
      <c r="F23" s="9" t="s">
        <v>47</v>
      </c>
      <c r="G23" s="8">
        <v>28.8</v>
      </c>
      <c r="H23" s="10">
        <v>139.16999999999999</v>
      </c>
      <c r="I23" s="10">
        <v>139.16999999999999</v>
      </c>
      <c r="J23" s="10">
        <f>4008.09</f>
        <v>4008.09</v>
      </c>
    </row>
    <row r="24" spans="1:10" ht="36" customHeight="1" x14ac:dyDescent="0.2">
      <c r="A24" s="7" t="s">
        <v>207</v>
      </c>
      <c r="B24" s="8" t="s">
        <v>77</v>
      </c>
      <c r="C24" s="7" t="s">
        <v>21</v>
      </c>
      <c r="D24" s="7" t="s">
        <v>78</v>
      </c>
      <c r="E24" s="7" t="s">
        <v>79</v>
      </c>
      <c r="F24" s="9" t="s">
        <v>24</v>
      </c>
      <c r="G24" s="8">
        <v>576</v>
      </c>
      <c r="H24" s="10">
        <v>61.99</v>
      </c>
      <c r="I24" s="10">
        <v>61.99</v>
      </c>
      <c r="J24" s="10">
        <f>H24*G24</f>
        <v>35706.239999999998</v>
      </c>
    </row>
    <row r="25" spans="1:10" ht="36" customHeight="1" x14ac:dyDescent="0.2">
      <c r="A25" s="7" t="s">
        <v>208</v>
      </c>
      <c r="B25" s="8" t="s">
        <v>80</v>
      </c>
      <c r="C25" s="7" t="s">
        <v>21</v>
      </c>
      <c r="D25" s="7" t="s">
        <v>81</v>
      </c>
      <c r="E25" s="7" t="s">
        <v>79</v>
      </c>
      <c r="F25" s="9" t="s">
        <v>47</v>
      </c>
      <c r="G25" s="8">
        <v>22.5974</v>
      </c>
      <c r="H25" s="10">
        <v>596.30999999999995</v>
      </c>
      <c r="I25" s="10">
        <v>596.30999999999995</v>
      </c>
      <c r="J25" s="10">
        <f>13475.05</f>
        <v>13475.05</v>
      </c>
    </row>
    <row r="26" spans="1:10" ht="24" customHeight="1" x14ac:dyDescent="0.2">
      <c r="A26" s="4" t="s">
        <v>209</v>
      </c>
      <c r="B26" s="4"/>
      <c r="C26" s="4"/>
      <c r="D26" s="4" t="s">
        <v>82</v>
      </c>
      <c r="E26" s="4"/>
      <c r="F26" s="4"/>
      <c r="G26" s="5"/>
      <c r="H26" s="4"/>
      <c r="I26" s="4"/>
      <c r="J26" s="6">
        <v>15432.41</v>
      </c>
    </row>
    <row r="27" spans="1:10" ht="24" customHeight="1" x14ac:dyDescent="0.2">
      <c r="A27" s="7" t="s">
        <v>63</v>
      </c>
      <c r="B27" s="8" t="s">
        <v>84</v>
      </c>
      <c r="C27" s="7" t="s">
        <v>21</v>
      </c>
      <c r="D27" s="7" t="s">
        <v>85</v>
      </c>
      <c r="E27" s="7" t="s">
        <v>86</v>
      </c>
      <c r="F27" s="9" t="s">
        <v>54</v>
      </c>
      <c r="G27" s="8">
        <v>365.9</v>
      </c>
      <c r="H27" s="10">
        <v>10.85</v>
      </c>
      <c r="I27" s="10">
        <v>10.85</v>
      </c>
      <c r="J27" s="10">
        <f>3970.01</f>
        <v>3970.01</v>
      </c>
    </row>
    <row r="28" spans="1:10" ht="24" customHeight="1" x14ac:dyDescent="0.2">
      <c r="A28" s="7" t="s">
        <v>210</v>
      </c>
      <c r="B28" s="8" t="s">
        <v>87</v>
      </c>
      <c r="C28" s="7" t="s">
        <v>21</v>
      </c>
      <c r="D28" s="7" t="s">
        <v>88</v>
      </c>
      <c r="E28" s="7" t="s">
        <v>86</v>
      </c>
      <c r="F28" s="9" t="s">
        <v>24</v>
      </c>
      <c r="G28" s="8">
        <v>576</v>
      </c>
      <c r="H28" s="10">
        <v>19.899999999999999</v>
      </c>
      <c r="I28" s="10">
        <v>19.899999999999999</v>
      </c>
      <c r="J28" s="10">
        <f>11462.4</f>
        <v>11462.4</v>
      </c>
    </row>
    <row r="29" spans="1:10" ht="24" customHeight="1" x14ac:dyDescent="0.2">
      <c r="A29" s="4" t="s">
        <v>211</v>
      </c>
      <c r="B29" s="4"/>
      <c r="C29" s="4"/>
      <c r="D29" s="4" t="s">
        <v>89</v>
      </c>
      <c r="E29" s="4"/>
      <c r="F29" s="4"/>
      <c r="G29" s="5"/>
      <c r="H29" s="4"/>
      <c r="I29" s="4"/>
      <c r="J29" s="6">
        <f>SUM(J30:J33)</f>
        <v>8676.6</v>
      </c>
    </row>
    <row r="30" spans="1:10" ht="36" customHeight="1" x14ac:dyDescent="0.2">
      <c r="A30" s="7" t="s">
        <v>83</v>
      </c>
      <c r="B30" s="8" t="s">
        <v>90</v>
      </c>
      <c r="C30" s="7" t="s">
        <v>50</v>
      </c>
      <c r="D30" s="7" t="s">
        <v>215</v>
      </c>
      <c r="E30" s="7" t="s">
        <v>91</v>
      </c>
      <c r="F30" s="9" t="s">
        <v>92</v>
      </c>
      <c r="G30" s="8">
        <v>1</v>
      </c>
      <c r="H30" s="10">
        <v>5248.58</v>
      </c>
      <c r="I30" s="10">
        <v>5248.58</v>
      </c>
      <c r="J30" s="10">
        <f>G30*H30</f>
        <v>5248.58</v>
      </c>
    </row>
    <row r="31" spans="1:10" ht="36" customHeight="1" x14ac:dyDescent="0.2">
      <c r="A31" s="7" t="s">
        <v>212</v>
      </c>
      <c r="B31" s="8" t="s">
        <v>93</v>
      </c>
      <c r="C31" s="7" t="s">
        <v>50</v>
      </c>
      <c r="D31" s="7" t="s">
        <v>94</v>
      </c>
      <c r="E31" s="7" t="s">
        <v>91</v>
      </c>
      <c r="F31" s="9" t="s">
        <v>95</v>
      </c>
      <c r="G31" s="8">
        <v>1</v>
      </c>
      <c r="H31" s="10">
        <v>2507.0300000000002</v>
      </c>
      <c r="I31" s="10">
        <v>2507.0300000000002</v>
      </c>
      <c r="J31" s="10">
        <f>G31*H31</f>
        <v>2507.0300000000002</v>
      </c>
    </row>
    <row r="32" spans="1:10" ht="24" customHeight="1" x14ac:dyDescent="0.2">
      <c r="A32" s="7" t="s">
        <v>213</v>
      </c>
      <c r="B32" s="12" t="s">
        <v>96</v>
      </c>
      <c r="C32" s="11" t="s">
        <v>50</v>
      </c>
      <c r="D32" s="11" t="s">
        <v>97</v>
      </c>
      <c r="E32" s="11" t="s">
        <v>98</v>
      </c>
      <c r="F32" s="13" t="s">
        <v>95</v>
      </c>
      <c r="G32" s="12">
        <v>1</v>
      </c>
      <c r="H32" s="14">
        <v>739.35</v>
      </c>
      <c r="I32" s="14">
        <v>739.35</v>
      </c>
      <c r="J32" s="10">
        <f t="shared" ref="J32:J33" si="0">G32*H32</f>
        <v>739.35</v>
      </c>
    </row>
    <row r="33" spans="1:10" ht="24" customHeight="1" x14ac:dyDescent="0.2">
      <c r="A33" s="7" t="s">
        <v>214</v>
      </c>
      <c r="B33" s="12" t="s">
        <v>99</v>
      </c>
      <c r="C33" s="11" t="s">
        <v>50</v>
      </c>
      <c r="D33" s="11" t="s">
        <v>100</v>
      </c>
      <c r="E33" s="11" t="s">
        <v>98</v>
      </c>
      <c r="F33" s="13" t="s">
        <v>92</v>
      </c>
      <c r="G33" s="12">
        <v>1</v>
      </c>
      <c r="H33" s="14">
        <v>181.64</v>
      </c>
      <c r="I33" s="14">
        <v>181.64</v>
      </c>
      <c r="J33" s="10">
        <f t="shared" si="0"/>
        <v>181.64</v>
      </c>
    </row>
    <row r="34" spans="1:10" ht="24" customHeight="1" x14ac:dyDescent="0.2">
      <c r="A34" s="4" t="s">
        <v>101</v>
      </c>
      <c r="B34" s="4"/>
      <c r="C34" s="4"/>
      <c r="D34" s="4" t="s">
        <v>102</v>
      </c>
      <c r="E34" s="4"/>
      <c r="F34" s="4"/>
      <c r="G34" s="5"/>
      <c r="H34" s="4"/>
      <c r="I34" s="4"/>
      <c r="J34" s="6">
        <v>59131.93</v>
      </c>
    </row>
    <row r="35" spans="1:10" ht="24" customHeight="1" x14ac:dyDescent="0.2">
      <c r="A35" s="4" t="s">
        <v>103</v>
      </c>
      <c r="B35" s="4"/>
      <c r="C35" s="4"/>
      <c r="D35" s="4" t="s">
        <v>42</v>
      </c>
      <c r="E35" s="4"/>
      <c r="F35" s="4"/>
      <c r="G35" s="5"/>
      <c r="H35" s="4"/>
      <c r="I35" s="4"/>
      <c r="J35" s="6">
        <v>806.45</v>
      </c>
    </row>
    <row r="36" spans="1:10" ht="24" customHeight="1" x14ac:dyDescent="0.2">
      <c r="A36" s="7" t="s">
        <v>104</v>
      </c>
      <c r="B36" s="8" t="s">
        <v>105</v>
      </c>
      <c r="C36" s="7" t="s">
        <v>21</v>
      </c>
      <c r="D36" s="7" t="s">
        <v>106</v>
      </c>
      <c r="E36" s="7" t="s">
        <v>46</v>
      </c>
      <c r="F36" s="9" t="s">
        <v>47</v>
      </c>
      <c r="G36" s="8">
        <v>10.43</v>
      </c>
      <c r="H36" s="10">
        <v>63.33</v>
      </c>
      <c r="I36" s="10">
        <v>63.33</v>
      </c>
      <c r="J36" s="10">
        <f>660.53</f>
        <v>660.53</v>
      </c>
    </row>
    <row r="37" spans="1:10" ht="24" customHeight="1" x14ac:dyDescent="0.2">
      <c r="A37" s="7" t="s">
        <v>107</v>
      </c>
      <c r="B37" s="8" t="s">
        <v>108</v>
      </c>
      <c r="C37" s="7" t="s">
        <v>21</v>
      </c>
      <c r="D37" s="7" t="s">
        <v>109</v>
      </c>
      <c r="E37" s="7" t="s">
        <v>46</v>
      </c>
      <c r="F37" s="9" t="s">
        <v>47</v>
      </c>
      <c r="G37" s="8">
        <v>3.8</v>
      </c>
      <c r="H37" s="10">
        <v>38.4</v>
      </c>
      <c r="I37" s="10">
        <v>38.4</v>
      </c>
      <c r="J37" s="10">
        <f>145.92</f>
        <v>145.91999999999999</v>
      </c>
    </row>
    <row r="38" spans="1:10" ht="24" customHeight="1" x14ac:dyDescent="0.2">
      <c r="A38" s="4" t="s">
        <v>110</v>
      </c>
      <c r="B38" s="4"/>
      <c r="C38" s="4"/>
      <c r="D38" s="4" t="s">
        <v>111</v>
      </c>
      <c r="E38" s="4"/>
      <c r="F38" s="4"/>
      <c r="G38" s="5"/>
      <c r="H38" s="4"/>
      <c r="I38" s="4"/>
      <c r="J38" s="6">
        <f>SUM(J39:J43)</f>
        <v>1546.3789000000002</v>
      </c>
    </row>
    <row r="39" spans="1:10" ht="24" customHeight="1" x14ac:dyDescent="0.2">
      <c r="A39" s="7" t="s">
        <v>112</v>
      </c>
      <c r="B39" s="8" t="s">
        <v>113</v>
      </c>
      <c r="C39" s="7" t="s">
        <v>50</v>
      </c>
      <c r="D39" s="7" t="s">
        <v>114</v>
      </c>
      <c r="E39" s="7" t="s">
        <v>115</v>
      </c>
      <c r="F39" s="9" t="s">
        <v>24</v>
      </c>
      <c r="G39" s="8">
        <v>4.08</v>
      </c>
      <c r="H39" s="10">
        <v>54.48</v>
      </c>
      <c r="I39" s="10">
        <v>54.48</v>
      </c>
      <c r="J39" s="10">
        <f>G39*H39</f>
        <v>222.2784</v>
      </c>
    </row>
    <row r="40" spans="1:10" ht="36" customHeight="1" x14ac:dyDescent="0.2">
      <c r="A40" s="7" t="s">
        <v>116</v>
      </c>
      <c r="B40" s="8" t="s">
        <v>64</v>
      </c>
      <c r="C40" s="7" t="s">
        <v>50</v>
      </c>
      <c r="D40" s="7" t="s">
        <v>65</v>
      </c>
      <c r="E40" s="7" t="s">
        <v>66</v>
      </c>
      <c r="F40" s="9" t="s">
        <v>67</v>
      </c>
      <c r="G40" s="8">
        <v>4.45</v>
      </c>
      <c r="H40" s="10">
        <v>7.5</v>
      </c>
      <c r="I40" s="10">
        <v>7.5</v>
      </c>
      <c r="J40" s="10">
        <f t="shared" ref="J40:J43" si="1">G40*H40</f>
        <v>33.375</v>
      </c>
    </row>
    <row r="41" spans="1:10" ht="36" customHeight="1" x14ac:dyDescent="0.2">
      <c r="A41" s="7" t="s">
        <v>117</v>
      </c>
      <c r="B41" s="8" t="s">
        <v>68</v>
      </c>
      <c r="C41" s="7" t="s">
        <v>50</v>
      </c>
      <c r="D41" s="7" t="s">
        <v>69</v>
      </c>
      <c r="E41" s="7" t="s">
        <v>66</v>
      </c>
      <c r="F41" s="9" t="s">
        <v>67</v>
      </c>
      <c r="G41" s="8">
        <v>42.98</v>
      </c>
      <c r="H41" s="10">
        <v>7.28</v>
      </c>
      <c r="I41" s="10">
        <v>7.28</v>
      </c>
      <c r="J41" s="10">
        <f t="shared" si="1"/>
        <v>312.89439999999996</v>
      </c>
    </row>
    <row r="42" spans="1:10" ht="24" customHeight="1" x14ac:dyDescent="0.2">
      <c r="A42" s="7" t="s">
        <v>118</v>
      </c>
      <c r="B42" s="8" t="s">
        <v>119</v>
      </c>
      <c r="C42" s="7" t="s">
        <v>21</v>
      </c>
      <c r="D42" s="7" t="s">
        <v>120</v>
      </c>
      <c r="E42" s="7" t="s">
        <v>72</v>
      </c>
      <c r="F42" s="9" t="s">
        <v>47</v>
      </c>
      <c r="G42" s="8">
        <v>2.33</v>
      </c>
      <c r="H42" s="10">
        <v>110.82</v>
      </c>
      <c r="I42" s="10">
        <v>110.82</v>
      </c>
      <c r="J42" s="10">
        <f t="shared" si="1"/>
        <v>258.2106</v>
      </c>
    </row>
    <row r="43" spans="1:10" ht="36" customHeight="1" x14ac:dyDescent="0.2">
      <c r="A43" s="7" t="s">
        <v>121</v>
      </c>
      <c r="B43" s="8" t="s">
        <v>70</v>
      </c>
      <c r="C43" s="7" t="s">
        <v>21</v>
      </c>
      <c r="D43" s="7" t="s">
        <v>71</v>
      </c>
      <c r="E43" s="7" t="s">
        <v>72</v>
      </c>
      <c r="F43" s="9" t="s">
        <v>47</v>
      </c>
      <c r="G43" s="8">
        <v>2.33</v>
      </c>
      <c r="H43" s="10">
        <v>308.85000000000002</v>
      </c>
      <c r="I43" s="10">
        <v>308.85000000000002</v>
      </c>
      <c r="J43" s="10">
        <f t="shared" si="1"/>
        <v>719.62050000000011</v>
      </c>
    </row>
    <row r="44" spans="1:10" ht="24" customHeight="1" x14ac:dyDescent="0.2">
      <c r="A44" s="4" t="s">
        <v>122</v>
      </c>
      <c r="B44" s="4"/>
      <c r="C44" s="4"/>
      <c r="D44" s="4" t="s">
        <v>123</v>
      </c>
      <c r="E44" s="4"/>
      <c r="F44" s="4"/>
      <c r="G44" s="5"/>
      <c r="H44" s="4"/>
      <c r="I44" s="4"/>
      <c r="J44" s="6">
        <f>SUM(J45:J49)</f>
        <v>963.13380000000006</v>
      </c>
    </row>
    <row r="45" spans="1:10" ht="24" customHeight="1" x14ac:dyDescent="0.2">
      <c r="A45" s="7" t="s">
        <v>124</v>
      </c>
      <c r="B45" s="8" t="s">
        <v>113</v>
      </c>
      <c r="C45" s="7" t="s">
        <v>50</v>
      </c>
      <c r="D45" s="7" t="s">
        <v>114</v>
      </c>
      <c r="E45" s="7" t="s">
        <v>115</v>
      </c>
      <c r="F45" s="9" t="s">
        <v>24</v>
      </c>
      <c r="G45" s="8">
        <v>10.199999999999999</v>
      </c>
      <c r="H45" s="10">
        <v>54.48</v>
      </c>
      <c r="I45" s="10">
        <v>54.48</v>
      </c>
      <c r="J45" s="10">
        <f>G45*H45</f>
        <v>555.69599999999991</v>
      </c>
    </row>
    <row r="46" spans="1:10" ht="36" customHeight="1" x14ac:dyDescent="0.2">
      <c r="A46" s="7" t="s">
        <v>125</v>
      </c>
      <c r="B46" s="8" t="s">
        <v>64</v>
      </c>
      <c r="C46" s="7" t="s">
        <v>50</v>
      </c>
      <c r="D46" s="7" t="s">
        <v>65</v>
      </c>
      <c r="E46" s="7" t="s">
        <v>66</v>
      </c>
      <c r="F46" s="9" t="s">
        <v>67</v>
      </c>
      <c r="G46" s="8">
        <v>3.71</v>
      </c>
      <c r="H46" s="10">
        <v>7.5</v>
      </c>
      <c r="I46" s="10">
        <v>7.5</v>
      </c>
      <c r="J46" s="10">
        <f t="shared" ref="J46:J49" si="2">G46*H46</f>
        <v>27.824999999999999</v>
      </c>
    </row>
    <row r="47" spans="1:10" ht="36" customHeight="1" x14ac:dyDescent="0.2">
      <c r="A47" s="7" t="s">
        <v>126</v>
      </c>
      <c r="B47" s="8" t="s">
        <v>68</v>
      </c>
      <c r="C47" s="7" t="s">
        <v>50</v>
      </c>
      <c r="D47" s="7" t="s">
        <v>69</v>
      </c>
      <c r="E47" s="7" t="s">
        <v>66</v>
      </c>
      <c r="F47" s="9" t="s">
        <v>67</v>
      </c>
      <c r="G47" s="8">
        <v>26.86</v>
      </c>
      <c r="H47" s="10">
        <v>7.28</v>
      </c>
      <c r="I47" s="10">
        <v>7.28</v>
      </c>
      <c r="J47" s="10">
        <f t="shared" si="2"/>
        <v>195.54079999999999</v>
      </c>
    </row>
    <row r="48" spans="1:10" ht="36" customHeight="1" x14ac:dyDescent="0.2">
      <c r="A48" s="7" t="s">
        <v>127</v>
      </c>
      <c r="B48" s="8" t="s">
        <v>70</v>
      </c>
      <c r="C48" s="7" t="s">
        <v>21</v>
      </c>
      <c r="D48" s="7" t="s">
        <v>71</v>
      </c>
      <c r="E48" s="7" t="s">
        <v>72</v>
      </c>
      <c r="F48" s="9" t="s">
        <v>47</v>
      </c>
      <c r="G48" s="8">
        <v>0.38</v>
      </c>
      <c r="H48" s="10">
        <v>308.85000000000002</v>
      </c>
      <c r="I48" s="10">
        <v>308.85000000000002</v>
      </c>
      <c r="J48" s="10">
        <f t="shared" si="2"/>
        <v>117.36300000000001</v>
      </c>
    </row>
    <row r="49" spans="1:10" ht="24" customHeight="1" x14ac:dyDescent="0.2">
      <c r="A49" s="7" t="s">
        <v>128</v>
      </c>
      <c r="B49" s="8" t="s">
        <v>73</v>
      </c>
      <c r="C49" s="7" t="s">
        <v>21</v>
      </c>
      <c r="D49" s="7" t="s">
        <v>74</v>
      </c>
      <c r="E49" s="7" t="s">
        <v>72</v>
      </c>
      <c r="F49" s="9" t="s">
        <v>47</v>
      </c>
      <c r="G49" s="8">
        <v>0.38</v>
      </c>
      <c r="H49" s="10">
        <v>175.55</v>
      </c>
      <c r="I49" s="10">
        <v>175.55</v>
      </c>
      <c r="J49" s="10">
        <f t="shared" si="2"/>
        <v>66.709000000000003</v>
      </c>
    </row>
    <row r="50" spans="1:10" ht="24" customHeight="1" x14ac:dyDescent="0.2">
      <c r="A50" s="4" t="s">
        <v>129</v>
      </c>
      <c r="B50" s="4"/>
      <c r="C50" s="4"/>
      <c r="D50" s="4" t="s">
        <v>130</v>
      </c>
      <c r="E50" s="4"/>
      <c r="F50" s="4"/>
      <c r="G50" s="5"/>
      <c r="H50" s="4"/>
      <c r="I50" s="4"/>
      <c r="J50" s="6">
        <v>3055.23</v>
      </c>
    </row>
    <row r="51" spans="1:10" ht="60" customHeight="1" x14ac:dyDescent="0.2">
      <c r="A51" s="7" t="s">
        <v>131</v>
      </c>
      <c r="B51" s="8" t="s">
        <v>132</v>
      </c>
      <c r="C51" s="7" t="s">
        <v>21</v>
      </c>
      <c r="D51" s="7" t="s">
        <v>133</v>
      </c>
      <c r="E51" s="7" t="s">
        <v>134</v>
      </c>
      <c r="F51" s="9" t="s">
        <v>24</v>
      </c>
      <c r="G51" s="8">
        <v>76.400000000000006</v>
      </c>
      <c r="H51" s="10">
        <v>39.99</v>
      </c>
      <c r="I51" s="10">
        <v>39.99</v>
      </c>
      <c r="J51" s="10">
        <f>3055.23</f>
        <v>3055.23</v>
      </c>
    </row>
    <row r="52" spans="1:10" ht="24" customHeight="1" x14ac:dyDescent="0.2">
      <c r="A52" s="4" t="s">
        <v>135</v>
      </c>
      <c r="B52" s="4"/>
      <c r="C52" s="4"/>
      <c r="D52" s="4" t="s">
        <v>102</v>
      </c>
      <c r="E52" s="4"/>
      <c r="F52" s="4"/>
      <c r="G52" s="5"/>
      <c r="H52" s="4"/>
      <c r="I52" s="4"/>
      <c r="J52" s="6">
        <v>44544.17</v>
      </c>
    </row>
    <row r="53" spans="1:10" ht="48" customHeight="1" x14ac:dyDescent="0.2">
      <c r="A53" s="7" t="s">
        <v>136</v>
      </c>
      <c r="B53" s="8" t="s">
        <v>137</v>
      </c>
      <c r="C53" s="7" t="s">
        <v>21</v>
      </c>
      <c r="D53" s="7" t="s">
        <v>138</v>
      </c>
      <c r="E53" s="7" t="s">
        <v>139</v>
      </c>
      <c r="F53" s="9" t="s">
        <v>24</v>
      </c>
      <c r="G53" s="8">
        <v>352.1</v>
      </c>
      <c r="H53" s="10">
        <v>126.51</v>
      </c>
      <c r="I53" s="10">
        <v>126.51</v>
      </c>
      <c r="J53" s="10">
        <f>44544.17</f>
        <v>44544.17</v>
      </c>
    </row>
    <row r="54" spans="1:10" ht="24" customHeight="1" x14ac:dyDescent="0.2">
      <c r="A54" s="4" t="s">
        <v>140</v>
      </c>
      <c r="B54" s="4"/>
      <c r="C54" s="4"/>
      <c r="D54" s="4" t="s">
        <v>141</v>
      </c>
      <c r="E54" s="4"/>
      <c r="F54" s="4"/>
      <c r="G54" s="5"/>
      <c r="H54" s="4"/>
      <c r="I54" s="4"/>
      <c r="J54" s="6">
        <v>3728.72</v>
      </c>
    </row>
    <row r="55" spans="1:10" ht="48" customHeight="1" x14ac:dyDescent="0.2">
      <c r="A55" s="7" t="s">
        <v>142</v>
      </c>
      <c r="B55" s="8" t="s">
        <v>143</v>
      </c>
      <c r="C55" s="7" t="s">
        <v>21</v>
      </c>
      <c r="D55" s="7" t="s">
        <v>144</v>
      </c>
      <c r="E55" s="7" t="s">
        <v>145</v>
      </c>
      <c r="F55" s="9" t="s">
        <v>24</v>
      </c>
      <c r="G55" s="8">
        <v>109.83</v>
      </c>
      <c r="H55" s="10">
        <v>3.31</v>
      </c>
      <c r="I55" s="10">
        <v>3.31</v>
      </c>
      <c r="J55" s="10">
        <f>363.53</f>
        <v>363.53</v>
      </c>
    </row>
    <row r="56" spans="1:10" ht="60" customHeight="1" x14ac:dyDescent="0.2">
      <c r="A56" s="7" t="s">
        <v>146</v>
      </c>
      <c r="B56" s="8" t="s">
        <v>147</v>
      </c>
      <c r="C56" s="7" t="s">
        <v>21</v>
      </c>
      <c r="D56" s="7" t="s">
        <v>148</v>
      </c>
      <c r="E56" s="7" t="s">
        <v>145</v>
      </c>
      <c r="F56" s="9" t="s">
        <v>24</v>
      </c>
      <c r="G56" s="8">
        <v>109.83</v>
      </c>
      <c r="H56" s="10">
        <v>30.64</v>
      </c>
      <c r="I56" s="10">
        <v>30.64</v>
      </c>
      <c r="J56" s="10">
        <f>3365.19</f>
        <v>3365.19</v>
      </c>
    </row>
    <row r="57" spans="1:10" ht="24" customHeight="1" x14ac:dyDescent="0.2">
      <c r="A57" s="4" t="s">
        <v>149</v>
      </c>
      <c r="B57" s="4"/>
      <c r="C57" s="4"/>
      <c r="D57" s="4" t="s">
        <v>82</v>
      </c>
      <c r="E57" s="4"/>
      <c r="F57" s="4"/>
      <c r="G57" s="5"/>
      <c r="H57" s="4"/>
      <c r="I57" s="4"/>
      <c r="J57" s="6">
        <v>4393.18</v>
      </c>
    </row>
    <row r="58" spans="1:10" ht="24" customHeight="1" x14ac:dyDescent="0.2">
      <c r="A58" s="7" t="s">
        <v>150</v>
      </c>
      <c r="B58" s="8" t="s">
        <v>151</v>
      </c>
      <c r="C58" s="7" t="s">
        <v>21</v>
      </c>
      <c r="D58" s="7" t="s">
        <v>152</v>
      </c>
      <c r="E58" s="7" t="s">
        <v>86</v>
      </c>
      <c r="F58" s="9" t="s">
        <v>24</v>
      </c>
      <c r="G58" s="8">
        <v>109.83</v>
      </c>
      <c r="H58" s="10">
        <v>12.89</v>
      </c>
      <c r="I58" s="10">
        <v>12.89</v>
      </c>
      <c r="J58" s="10">
        <f>1415.7</f>
        <v>1415.7</v>
      </c>
    </row>
    <row r="59" spans="1:10" ht="24" customHeight="1" x14ac:dyDescent="0.2">
      <c r="A59" s="7" t="s">
        <v>153</v>
      </c>
      <c r="B59" s="8" t="s">
        <v>154</v>
      </c>
      <c r="C59" s="7" t="s">
        <v>21</v>
      </c>
      <c r="D59" s="7" t="s">
        <v>155</v>
      </c>
      <c r="E59" s="7" t="s">
        <v>86</v>
      </c>
      <c r="F59" s="9" t="s">
        <v>24</v>
      </c>
      <c r="G59" s="8">
        <v>114.08</v>
      </c>
      <c r="H59" s="10">
        <v>26.1</v>
      </c>
      <c r="I59" s="10">
        <v>26.1</v>
      </c>
      <c r="J59" s="10">
        <f>2977.48</f>
        <v>2977.48</v>
      </c>
    </row>
    <row r="60" spans="1:10" ht="24" customHeight="1" x14ac:dyDescent="0.2">
      <c r="A60" s="4" t="s">
        <v>156</v>
      </c>
      <c r="B60" s="4"/>
      <c r="C60" s="4"/>
      <c r="D60" s="4" t="s">
        <v>157</v>
      </c>
      <c r="E60" s="4"/>
      <c r="F60" s="4"/>
      <c r="G60" s="5"/>
      <c r="H60" s="4"/>
      <c r="I60" s="4"/>
      <c r="J60" s="6">
        <v>25865.94</v>
      </c>
    </row>
    <row r="61" spans="1:10" ht="24" customHeight="1" x14ac:dyDescent="0.2">
      <c r="A61" s="4" t="s">
        <v>158</v>
      </c>
      <c r="B61" s="4"/>
      <c r="C61" s="4"/>
      <c r="D61" s="4" t="s">
        <v>42</v>
      </c>
      <c r="E61" s="4"/>
      <c r="F61" s="4"/>
      <c r="G61" s="5"/>
      <c r="H61" s="4"/>
      <c r="I61" s="4"/>
      <c r="J61" s="6">
        <v>1504.97</v>
      </c>
    </row>
    <row r="62" spans="1:10" ht="24" customHeight="1" x14ac:dyDescent="0.2">
      <c r="A62" s="7" t="s">
        <v>159</v>
      </c>
      <c r="B62" s="8" t="s">
        <v>105</v>
      </c>
      <c r="C62" s="7" t="s">
        <v>21</v>
      </c>
      <c r="D62" s="7" t="s">
        <v>106</v>
      </c>
      <c r="E62" s="7" t="s">
        <v>46</v>
      </c>
      <c r="F62" s="9" t="s">
        <v>47</v>
      </c>
      <c r="G62" s="8">
        <v>14.535</v>
      </c>
      <c r="H62" s="10">
        <v>63.33</v>
      </c>
      <c r="I62" s="10">
        <v>63.33</v>
      </c>
      <c r="J62" s="10">
        <f>920.5</f>
        <v>920.5</v>
      </c>
    </row>
    <row r="63" spans="1:10" ht="24" customHeight="1" x14ac:dyDescent="0.2">
      <c r="A63" s="7" t="s">
        <v>160</v>
      </c>
      <c r="B63" s="8" t="s">
        <v>49</v>
      </c>
      <c r="C63" s="7" t="s">
        <v>50</v>
      </c>
      <c r="D63" s="7" t="s">
        <v>51</v>
      </c>
      <c r="E63" s="7" t="s">
        <v>52</v>
      </c>
      <c r="F63" s="9" t="s">
        <v>47</v>
      </c>
      <c r="G63" s="8">
        <v>45.2</v>
      </c>
      <c r="H63" s="10">
        <v>37.950000000000003</v>
      </c>
      <c r="I63" s="10">
        <v>8.6999999999999993</v>
      </c>
      <c r="J63" s="10">
        <f>393.24</f>
        <v>393.24</v>
      </c>
    </row>
    <row r="64" spans="1:10" ht="24" customHeight="1" x14ac:dyDescent="0.2">
      <c r="A64" s="7" t="s">
        <v>161</v>
      </c>
      <c r="B64" s="8" t="s">
        <v>108</v>
      </c>
      <c r="C64" s="7" t="s">
        <v>21</v>
      </c>
      <c r="D64" s="7" t="s">
        <v>109</v>
      </c>
      <c r="E64" s="7" t="s">
        <v>46</v>
      </c>
      <c r="F64" s="9" t="s">
        <v>47</v>
      </c>
      <c r="G64" s="8">
        <v>4.9800000000000004</v>
      </c>
      <c r="H64" s="10">
        <v>38.4</v>
      </c>
      <c r="I64" s="10">
        <v>38.4</v>
      </c>
      <c r="J64" s="10">
        <f>191.23</f>
        <v>191.23</v>
      </c>
    </row>
    <row r="65" spans="1:10" ht="24" customHeight="1" x14ac:dyDescent="0.2">
      <c r="A65" s="4" t="s">
        <v>162</v>
      </c>
      <c r="B65" s="4"/>
      <c r="C65" s="4"/>
      <c r="D65" s="4" t="s">
        <v>111</v>
      </c>
      <c r="E65" s="4"/>
      <c r="F65" s="4"/>
      <c r="G65" s="5"/>
      <c r="H65" s="4"/>
      <c r="I65" s="4"/>
      <c r="J65" s="6">
        <f>SUM(J66:J70)</f>
        <v>760.85639999999989</v>
      </c>
    </row>
    <row r="66" spans="1:10" ht="24" customHeight="1" x14ac:dyDescent="0.2">
      <c r="A66" s="7" t="s">
        <v>163</v>
      </c>
      <c r="B66" s="8" t="s">
        <v>113</v>
      </c>
      <c r="C66" s="7" t="s">
        <v>50</v>
      </c>
      <c r="D66" s="7" t="s">
        <v>114</v>
      </c>
      <c r="E66" s="7" t="s">
        <v>115</v>
      </c>
      <c r="F66" s="9" t="s">
        <v>24</v>
      </c>
      <c r="G66" s="8">
        <v>3.52</v>
      </c>
      <c r="H66" s="10">
        <v>54.48</v>
      </c>
      <c r="I66" s="10">
        <v>54.48</v>
      </c>
      <c r="J66" s="10">
        <f>G66*H66</f>
        <v>191.7696</v>
      </c>
    </row>
    <row r="67" spans="1:10" ht="36" customHeight="1" x14ac:dyDescent="0.2">
      <c r="A67" s="7" t="s">
        <v>164</v>
      </c>
      <c r="B67" s="8" t="s">
        <v>64</v>
      </c>
      <c r="C67" s="7" t="s">
        <v>50</v>
      </c>
      <c r="D67" s="7" t="s">
        <v>65</v>
      </c>
      <c r="E67" s="7" t="s">
        <v>66</v>
      </c>
      <c r="F67" s="9" t="s">
        <v>67</v>
      </c>
      <c r="G67" s="8">
        <v>3.84</v>
      </c>
      <c r="H67" s="10">
        <v>7.85</v>
      </c>
      <c r="I67" s="10">
        <v>7.85</v>
      </c>
      <c r="J67" s="10">
        <f t="shared" ref="J67:J70" si="3">G67*H67</f>
        <v>30.143999999999998</v>
      </c>
    </row>
    <row r="68" spans="1:10" ht="36" customHeight="1" x14ac:dyDescent="0.2">
      <c r="A68" s="7" t="s">
        <v>165</v>
      </c>
      <c r="B68" s="8" t="s">
        <v>68</v>
      </c>
      <c r="C68" s="7" t="s">
        <v>50</v>
      </c>
      <c r="D68" s="7" t="s">
        <v>69</v>
      </c>
      <c r="E68" s="7" t="s">
        <v>66</v>
      </c>
      <c r="F68" s="9" t="s">
        <v>67</v>
      </c>
      <c r="G68" s="8">
        <v>21.72</v>
      </c>
      <c r="H68" s="10">
        <v>7.81</v>
      </c>
      <c r="I68" s="10">
        <v>7.81</v>
      </c>
      <c r="J68" s="10">
        <f t="shared" si="3"/>
        <v>169.63319999999999</v>
      </c>
    </row>
    <row r="69" spans="1:10" ht="24" customHeight="1" x14ac:dyDescent="0.2">
      <c r="A69" s="7" t="s">
        <v>166</v>
      </c>
      <c r="B69" s="8" t="s">
        <v>119</v>
      </c>
      <c r="C69" s="7" t="s">
        <v>21</v>
      </c>
      <c r="D69" s="7" t="s">
        <v>120</v>
      </c>
      <c r="E69" s="7" t="s">
        <v>72</v>
      </c>
      <c r="F69" s="9" t="s">
        <v>47</v>
      </c>
      <c r="G69" s="8">
        <v>0.88</v>
      </c>
      <c r="H69" s="10">
        <v>110.82</v>
      </c>
      <c r="I69" s="10">
        <v>110.82</v>
      </c>
      <c r="J69" s="10">
        <f t="shared" si="3"/>
        <v>97.521599999999992</v>
      </c>
    </row>
    <row r="70" spans="1:10" ht="36" customHeight="1" x14ac:dyDescent="0.2">
      <c r="A70" s="7" t="s">
        <v>167</v>
      </c>
      <c r="B70" s="8" t="s">
        <v>70</v>
      </c>
      <c r="C70" s="7" t="s">
        <v>21</v>
      </c>
      <c r="D70" s="7" t="s">
        <v>71</v>
      </c>
      <c r="E70" s="7" t="s">
        <v>72</v>
      </c>
      <c r="F70" s="9" t="s">
        <v>47</v>
      </c>
      <c r="G70" s="8">
        <v>0.88</v>
      </c>
      <c r="H70" s="10">
        <v>308.85000000000002</v>
      </c>
      <c r="I70" s="10">
        <v>308.85000000000002</v>
      </c>
      <c r="J70" s="10">
        <f t="shared" si="3"/>
        <v>271.78800000000001</v>
      </c>
    </row>
    <row r="71" spans="1:10" ht="24" customHeight="1" x14ac:dyDescent="0.2">
      <c r="A71" s="4" t="s">
        <v>168</v>
      </c>
      <c r="B71" s="4"/>
      <c r="C71" s="4"/>
      <c r="D71" s="4" t="s">
        <v>169</v>
      </c>
      <c r="E71" s="4"/>
      <c r="F71" s="4"/>
      <c r="G71" s="5"/>
      <c r="H71" s="4"/>
      <c r="I71" s="4"/>
      <c r="J71" s="6">
        <f>SUM(J72:J76)</f>
        <v>6298.1799999999994</v>
      </c>
    </row>
    <row r="72" spans="1:10" ht="24" customHeight="1" x14ac:dyDescent="0.2">
      <c r="A72" s="7" t="s">
        <v>170</v>
      </c>
      <c r="B72" s="8" t="s">
        <v>113</v>
      </c>
      <c r="C72" s="7" t="s">
        <v>50</v>
      </c>
      <c r="D72" s="7" t="s">
        <v>114</v>
      </c>
      <c r="E72" s="7" t="s">
        <v>115</v>
      </c>
      <c r="F72" s="9" t="s">
        <v>24</v>
      </c>
      <c r="G72" s="8">
        <v>21.08</v>
      </c>
      <c r="H72" s="10">
        <v>58.32</v>
      </c>
      <c r="I72" s="10">
        <v>58.32</v>
      </c>
      <c r="J72" s="10">
        <f>1229.38</f>
        <v>1229.3800000000001</v>
      </c>
    </row>
    <row r="73" spans="1:10" ht="36" customHeight="1" x14ac:dyDescent="0.2">
      <c r="A73" s="7" t="s">
        <v>171</v>
      </c>
      <c r="B73" s="8" t="s">
        <v>64</v>
      </c>
      <c r="C73" s="7" t="s">
        <v>50</v>
      </c>
      <c r="D73" s="7" t="s">
        <v>65</v>
      </c>
      <c r="E73" s="7" t="s">
        <v>66</v>
      </c>
      <c r="F73" s="9" t="s">
        <v>67</v>
      </c>
      <c r="G73" s="8">
        <v>12.74</v>
      </c>
      <c r="H73" s="10">
        <v>7.5</v>
      </c>
      <c r="I73" s="10">
        <v>7.5</v>
      </c>
      <c r="J73" s="10">
        <f>100</f>
        <v>100</v>
      </c>
    </row>
    <row r="74" spans="1:10" ht="36" customHeight="1" x14ac:dyDescent="0.2">
      <c r="A74" s="7" t="s">
        <v>172</v>
      </c>
      <c r="B74" s="8" t="s">
        <v>68</v>
      </c>
      <c r="C74" s="7" t="s">
        <v>50</v>
      </c>
      <c r="D74" s="7" t="s">
        <v>69</v>
      </c>
      <c r="E74" s="7" t="s">
        <v>66</v>
      </c>
      <c r="F74" s="9" t="s">
        <v>67</v>
      </c>
      <c r="G74" s="8">
        <v>556.4</v>
      </c>
      <c r="H74" s="10">
        <v>7.28</v>
      </c>
      <c r="I74" s="10">
        <v>7.28</v>
      </c>
      <c r="J74" s="10">
        <f>4345.48</f>
        <v>4345.4799999999996</v>
      </c>
    </row>
    <row r="75" spans="1:10" ht="36" customHeight="1" x14ac:dyDescent="0.2">
      <c r="A75" s="7" t="s">
        <v>173</v>
      </c>
      <c r="B75" s="8" t="s">
        <v>70</v>
      </c>
      <c r="C75" s="7" t="s">
        <v>21</v>
      </c>
      <c r="D75" s="7" t="s">
        <v>71</v>
      </c>
      <c r="E75" s="7" t="s">
        <v>72</v>
      </c>
      <c r="F75" s="9" t="s">
        <v>47</v>
      </c>
      <c r="G75" s="8">
        <v>1.2849999999999999</v>
      </c>
      <c r="H75" s="10">
        <v>308.85000000000002</v>
      </c>
      <c r="I75" s="10">
        <v>308.85000000000002</v>
      </c>
      <c r="J75" s="10">
        <f>396.87</f>
        <v>396.87</v>
      </c>
    </row>
    <row r="76" spans="1:10" ht="24" customHeight="1" x14ac:dyDescent="0.2">
      <c r="A76" s="7" t="s">
        <v>174</v>
      </c>
      <c r="B76" s="8" t="s">
        <v>73</v>
      </c>
      <c r="C76" s="7" t="s">
        <v>21</v>
      </c>
      <c r="D76" s="7" t="s">
        <v>74</v>
      </c>
      <c r="E76" s="7" t="s">
        <v>72</v>
      </c>
      <c r="F76" s="9" t="s">
        <v>47</v>
      </c>
      <c r="G76" s="8">
        <v>1.29</v>
      </c>
      <c r="H76" s="10">
        <v>175.55</v>
      </c>
      <c r="I76" s="10">
        <v>175.55</v>
      </c>
      <c r="J76" s="10">
        <f>226.45</f>
        <v>226.45</v>
      </c>
    </row>
    <row r="77" spans="1:10" ht="24" customHeight="1" x14ac:dyDescent="0.2">
      <c r="A77" s="4" t="s">
        <v>175</v>
      </c>
      <c r="B77" s="4"/>
      <c r="C77" s="4"/>
      <c r="D77" s="4" t="s">
        <v>130</v>
      </c>
      <c r="E77" s="4"/>
      <c r="F77" s="4"/>
      <c r="G77" s="5"/>
      <c r="H77" s="4"/>
      <c r="I77" s="4"/>
      <c r="J77" s="6">
        <v>4707.6499999999996</v>
      </c>
    </row>
    <row r="78" spans="1:10" ht="36" customHeight="1" x14ac:dyDescent="0.2">
      <c r="A78" s="7" t="s">
        <v>176</v>
      </c>
      <c r="B78" s="8" t="s">
        <v>177</v>
      </c>
      <c r="C78" s="7" t="s">
        <v>21</v>
      </c>
      <c r="D78" s="7" t="s">
        <v>178</v>
      </c>
      <c r="E78" s="7" t="s">
        <v>134</v>
      </c>
      <c r="F78" s="9" t="s">
        <v>24</v>
      </c>
      <c r="G78" s="8">
        <v>24.03</v>
      </c>
      <c r="H78" s="10">
        <v>120.51</v>
      </c>
      <c r="I78" s="10">
        <v>120.51</v>
      </c>
      <c r="J78" s="10">
        <f>2895.85</f>
        <v>2895.85</v>
      </c>
    </row>
    <row r="79" spans="1:10" ht="36" customHeight="1" x14ac:dyDescent="0.2">
      <c r="A79" s="7" t="s">
        <v>179</v>
      </c>
      <c r="B79" s="8" t="s">
        <v>180</v>
      </c>
      <c r="C79" s="7" t="s">
        <v>21</v>
      </c>
      <c r="D79" s="7" t="s">
        <v>181</v>
      </c>
      <c r="E79" s="7" t="s">
        <v>134</v>
      </c>
      <c r="F79" s="9" t="s">
        <v>24</v>
      </c>
      <c r="G79" s="8">
        <v>2.1</v>
      </c>
      <c r="H79" s="10">
        <v>61.92</v>
      </c>
      <c r="I79" s="10">
        <v>61.92</v>
      </c>
      <c r="J79" s="10">
        <f>130.03</f>
        <v>130.03</v>
      </c>
    </row>
    <row r="80" spans="1:10" ht="60" customHeight="1" x14ac:dyDescent="0.2">
      <c r="A80" s="7" t="s">
        <v>182</v>
      </c>
      <c r="B80" s="8" t="s">
        <v>132</v>
      </c>
      <c r="C80" s="7" t="s">
        <v>21</v>
      </c>
      <c r="D80" s="7" t="s">
        <v>133</v>
      </c>
      <c r="E80" s="7" t="s">
        <v>134</v>
      </c>
      <c r="F80" s="9" t="s">
        <v>24</v>
      </c>
      <c r="G80" s="8">
        <v>42.055</v>
      </c>
      <c r="H80" s="10">
        <v>39.99</v>
      </c>
      <c r="I80" s="10">
        <v>39.99</v>
      </c>
      <c r="J80" s="10">
        <f>1681.77</f>
        <v>1681.77</v>
      </c>
    </row>
    <row r="81" spans="1:10" ht="24" customHeight="1" x14ac:dyDescent="0.2">
      <c r="A81" s="4" t="s">
        <v>183</v>
      </c>
      <c r="B81" s="4"/>
      <c r="C81" s="4"/>
      <c r="D81" s="4" t="s">
        <v>184</v>
      </c>
      <c r="E81" s="4"/>
      <c r="F81" s="4"/>
      <c r="G81" s="5"/>
      <c r="H81" s="4"/>
      <c r="I81" s="4"/>
      <c r="J81" s="6">
        <f>J82</f>
        <v>7669.38</v>
      </c>
    </row>
    <row r="82" spans="1:10" ht="24" customHeight="1" x14ac:dyDescent="0.2">
      <c r="A82" s="7" t="s">
        <v>185</v>
      </c>
      <c r="B82" s="8" t="s">
        <v>186</v>
      </c>
      <c r="C82" s="7" t="s">
        <v>21</v>
      </c>
      <c r="D82" s="7" t="s">
        <v>187</v>
      </c>
      <c r="E82" s="7" t="s">
        <v>188</v>
      </c>
      <c r="F82" s="9" t="s">
        <v>54</v>
      </c>
      <c r="G82" s="8">
        <v>34</v>
      </c>
      <c r="H82" s="10">
        <v>225.57</v>
      </c>
      <c r="I82" s="10">
        <v>225.57</v>
      </c>
      <c r="J82" s="10">
        <f>G82*H82</f>
        <v>7669.38</v>
      </c>
    </row>
    <row r="83" spans="1:10" ht="24" customHeight="1" x14ac:dyDescent="0.2">
      <c r="A83" s="4" t="s">
        <v>189</v>
      </c>
      <c r="B83" s="4"/>
      <c r="C83" s="4"/>
      <c r="D83" s="4" t="s">
        <v>141</v>
      </c>
      <c r="E83" s="4"/>
      <c r="F83" s="4"/>
      <c r="G83" s="5"/>
      <c r="H83" s="4"/>
      <c r="I83" s="4"/>
      <c r="J83" s="6">
        <v>1856.03</v>
      </c>
    </row>
    <row r="84" spans="1:10" ht="48" customHeight="1" x14ac:dyDescent="0.2">
      <c r="A84" s="7" t="s">
        <v>190</v>
      </c>
      <c r="B84" s="8" t="s">
        <v>143</v>
      </c>
      <c r="C84" s="7" t="s">
        <v>21</v>
      </c>
      <c r="D84" s="7" t="s">
        <v>144</v>
      </c>
      <c r="E84" s="7" t="s">
        <v>145</v>
      </c>
      <c r="F84" s="9" t="s">
        <v>24</v>
      </c>
      <c r="G84" s="8">
        <v>54.67</v>
      </c>
      <c r="H84" s="10">
        <v>3.31</v>
      </c>
      <c r="I84" s="10">
        <v>3.31</v>
      </c>
      <c r="J84" s="10">
        <f>180.95</f>
        <v>180.95</v>
      </c>
    </row>
    <row r="85" spans="1:10" ht="67.150000000000006" customHeight="1" x14ac:dyDescent="0.2">
      <c r="A85" s="7" t="s">
        <v>191</v>
      </c>
      <c r="B85" s="8" t="s">
        <v>147</v>
      </c>
      <c r="C85" s="7" t="s">
        <v>21</v>
      </c>
      <c r="D85" s="7" t="s">
        <v>148</v>
      </c>
      <c r="E85" s="7" t="s">
        <v>145</v>
      </c>
      <c r="F85" s="9" t="s">
        <v>24</v>
      </c>
      <c r="G85" s="8">
        <v>54.67</v>
      </c>
      <c r="H85" s="10">
        <v>30.64</v>
      </c>
      <c r="I85" s="10">
        <v>30.64</v>
      </c>
      <c r="J85" s="10">
        <f>1675.08</f>
        <v>1675.08</v>
      </c>
    </row>
    <row r="86" spans="1:10" ht="24" customHeight="1" x14ac:dyDescent="0.2">
      <c r="A86" s="4" t="s">
        <v>192</v>
      </c>
      <c r="B86" s="4"/>
      <c r="C86" s="4"/>
      <c r="D86" s="4" t="s">
        <v>82</v>
      </c>
      <c r="E86" s="4"/>
      <c r="F86" s="4"/>
      <c r="G86" s="5"/>
      <c r="H86" s="4"/>
      <c r="I86" s="4"/>
      <c r="J86" s="6">
        <v>2870.76</v>
      </c>
    </row>
    <row r="87" spans="1:10" ht="24" customHeight="1" x14ac:dyDescent="0.2">
      <c r="A87" s="7" t="s">
        <v>193</v>
      </c>
      <c r="B87" s="8" t="s">
        <v>87</v>
      </c>
      <c r="C87" s="7" t="s">
        <v>21</v>
      </c>
      <c r="D87" s="7" t="s">
        <v>88</v>
      </c>
      <c r="E87" s="7" t="s">
        <v>86</v>
      </c>
      <c r="F87" s="9" t="s">
        <v>24</v>
      </c>
      <c r="G87" s="8">
        <v>64.254999999999995</v>
      </c>
      <c r="H87" s="10">
        <v>19.899999999999999</v>
      </c>
      <c r="I87" s="10">
        <v>19.899999999999999</v>
      </c>
      <c r="J87" s="10">
        <f>1278.67</f>
        <v>1278.67</v>
      </c>
    </row>
    <row r="88" spans="1:10" ht="24" customHeight="1" x14ac:dyDescent="0.2">
      <c r="A88" s="7" t="s">
        <v>194</v>
      </c>
      <c r="B88" s="8" t="s">
        <v>151</v>
      </c>
      <c r="C88" s="7" t="s">
        <v>21</v>
      </c>
      <c r="D88" s="7" t="s">
        <v>152</v>
      </c>
      <c r="E88" s="7" t="s">
        <v>86</v>
      </c>
      <c r="F88" s="9" t="s">
        <v>24</v>
      </c>
      <c r="G88" s="8">
        <v>54.67</v>
      </c>
      <c r="H88" s="10">
        <v>12.89</v>
      </c>
      <c r="I88" s="10">
        <v>12.89</v>
      </c>
      <c r="J88" s="10">
        <f>704.69</f>
        <v>704.69</v>
      </c>
    </row>
    <row r="89" spans="1:10" ht="24" customHeight="1" x14ac:dyDescent="0.2">
      <c r="A89" s="7" t="s">
        <v>195</v>
      </c>
      <c r="B89" s="8" t="s">
        <v>154</v>
      </c>
      <c r="C89" s="7" t="s">
        <v>21</v>
      </c>
      <c r="D89" s="7" t="s">
        <v>155</v>
      </c>
      <c r="E89" s="7" t="s">
        <v>86</v>
      </c>
      <c r="F89" s="9" t="s">
        <v>24</v>
      </c>
      <c r="G89" s="8">
        <v>34</v>
      </c>
      <c r="H89" s="10">
        <v>26.1</v>
      </c>
      <c r="I89" s="10">
        <v>26.1</v>
      </c>
      <c r="J89" s="10">
        <f>887.4</f>
        <v>887.4</v>
      </c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4.25" customHeight="1" x14ac:dyDescent="0.2">
      <c r="A91" s="27"/>
      <c r="B91" s="27"/>
      <c r="C91" s="27"/>
      <c r="D91" s="16"/>
      <c r="E91" s="17"/>
      <c r="F91" s="17"/>
      <c r="G91" s="17"/>
      <c r="H91" s="17"/>
      <c r="I91" s="18" t="s">
        <v>196</v>
      </c>
      <c r="J91" s="19">
        <f>SUM(J86+J83+J81+J77+J71+J65+J61+J57+J54+J52+J50+J44+J38+J35+J29+J26+J18+J15+J12+J6)</f>
        <v>198564.39309999996</v>
      </c>
    </row>
    <row r="92" spans="1:10" ht="14.25" customHeight="1" x14ac:dyDescent="0.2">
      <c r="A92" s="27"/>
      <c r="B92" s="27"/>
      <c r="C92" s="27"/>
      <c r="D92" s="16"/>
      <c r="E92" s="17"/>
      <c r="F92" s="17"/>
      <c r="G92" s="17"/>
      <c r="H92" s="17"/>
      <c r="I92" s="18" t="s">
        <v>200</v>
      </c>
      <c r="J92" s="20">
        <f>J91*0.277</f>
        <v>55002.336888699996</v>
      </c>
    </row>
    <row r="93" spans="1:10" x14ac:dyDescent="0.2">
      <c r="A93" s="27"/>
      <c r="B93" s="27"/>
      <c r="C93" s="27"/>
      <c r="D93" s="16"/>
      <c r="E93" s="17"/>
      <c r="F93" s="17"/>
      <c r="G93" s="17"/>
      <c r="H93" s="17"/>
      <c r="I93" s="18" t="s">
        <v>197</v>
      </c>
      <c r="J93" s="20">
        <f>J91+J92</f>
        <v>253566.72998869995</v>
      </c>
    </row>
    <row r="94" spans="1:10" ht="60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69.95" customHeight="1" x14ac:dyDescent="0.2">
      <c r="A95" s="25" t="s">
        <v>198</v>
      </c>
      <c r="B95" s="26"/>
      <c r="C95" s="26"/>
      <c r="D95" s="26"/>
      <c r="E95" s="26"/>
      <c r="F95" s="26"/>
      <c r="G95" s="26"/>
      <c r="H95" s="26"/>
      <c r="I95" s="26"/>
      <c r="J95" s="26"/>
    </row>
  </sheetData>
  <mergeCells count="19">
    <mergeCell ref="A95:J95"/>
    <mergeCell ref="A92:C92"/>
    <mergeCell ref="A93:C93"/>
    <mergeCell ref="J4:J5"/>
    <mergeCell ref="A91:C91"/>
    <mergeCell ref="F4:F5"/>
    <mergeCell ref="G4:G5"/>
    <mergeCell ref="H4:H5"/>
    <mergeCell ref="I4:I5"/>
    <mergeCell ref="A4:A5"/>
    <mergeCell ref="B4:B5"/>
    <mergeCell ref="C4:C5"/>
    <mergeCell ref="D4:D5"/>
    <mergeCell ref="E4:E5"/>
    <mergeCell ref="F1:H1"/>
    <mergeCell ref="I1:J1"/>
    <mergeCell ref="F2:H2"/>
    <mergeCell ref="I2:J2"/>
    <mergeCell ref="A3:J3"/>
  </mergeCells>
  <phoneticPr fontId="22" type="noConversion"/>
  <pageMargins left="0.5" right="0.5" top="1" bottom="1" header="0.5" footer="0.5"/>
  <pageSetup paperSize="9" scale="77" fitToHeight="0" orientation="landscape" r:id="rId1"/>
  <headerFooter>
    <oddHeader>&amp;L &amp;CMinha Empresa
CNPJ:  &amp;R</oddHeader>
    <oddFooter>&amp;L &amp;C  -  -  / BA
 / prefeitura.lapa@gmail.com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2019-09-23T11:45:03Z</cp:lastPrinted>
  <dcterms:created xsi:type="dcterms:W3CDTF">2019-09-20T13:50:12Z</dcterms:created>
  <dcterms:modified xsi:type="dcterms:W3CDTF">2019-09-23T11:45:17Z</dcterms:modified>
</cp:coreProperties>
</file>